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LMOX\SETOR DE COMPRAS\PAD'S\PAD'S 2024\317-24 - Prestação de serviços contínuos para higienização e limpeza, jardinagem e manutenção, copeiragem e motorista, com dedicação de mão de obra exclusiva para o Coren-RS na Sede e nas Subseções\"/>
    </mc:Choice>
  </mc:AlternateContent>
  <xr:revisionPtr revIDLastSave="0" documentId="13_ncr:1_{5D759D3E-1611-4ECF-B9C9-ECB97A91B701}" xr6:coauthVersionLast="47" xr6:coauthVersionMax="47" xr10:uidLastSave="{00000000-0000-0000-0000-000000000000}"/>
  <bookViews>
    <workbookView xWindow="-120" yWindow="-120" windowWidth="29040" windowHeight="15720" firstSheet="8" activeTab="15" xr2:uid="{00000000-000D-0000-FFFF-FFFF00000000}"/>
  </bookViews>
  <sheets>
    <sheet name="Aux__Manutenção_Predial" sheetId="1" r:id="rId1"/>
    <sheet name="Servente_de_Limpeza_40h_" sheetId="2" r:id="rId2"/>
    <sheet name="Servente_de_limpeza_Caxias_12h" sheetId="3" r:id="rId3"/>
    <sheet name="Servente_de_limpeza_P_Fundo_12h" sheetId="4" r:id="rId4"/>
    <sheet name="Servente_de_limpeza_Pelotas_12h" sheetId="5" r:id="rId5"/>
    <sheet name="Sevente_de_limpeza_S_Cruz_-_12h" sheetId="6" r:id="rId6"/>
    <sheet name="Servente_de_limpeza_S_Maria_12h" sheetId="7" r:id="rId7"/>
    <sheet name="Servente_de_limpeza_S_Rosa_12h" sheetId="8" r:id="rId8"/>
    <sheet name="Servente_de_Limpeza_Urug_12h" sheetId="9" r:id="rId9"/>
    <sheet name="Copeiro_" sheetId="10" r:id="rId10"/>
    <sheet name="Motorista_" sheetId="11" r:id="rId11"/>
    <sheet name="Uniformes" sheetId="12" r:id="rId12"/>
    <sheet name="Resumo_" sheetId="13" r:id="rId13"/>
    <sheet name="quadro 2024" sheetId="16" r:id="rId14"/>
    <sheet name="resumo 2024" sheetId="14" r:id="rId15"/>
    <sheet name="resumo 2023" sheetId="15" r:id="rId16"/>
  </sheets>
  <definedNames>
    <definedName name="_xlnm.Print_Area" localSheetId="0">Aux__Manutenção_Predial!$A$1:$I$193</definedName>
    <definedName name="_xlnm.Print_Area" localSheetId="9">Copeiro_!$A$1:$I$192</definedName>
    <definedName name="_xlnm.Print_Area" localSheetId="10">Motorista_!$A$1:$I$190</definedName>
    <definedName name="_xlnm.Print_Area" localSheetId="13">'quadro 2024'!$A$1:$G$20</definedName>
    <definedName name="_xlnm.Print_Area" localSheetId="15">'resumo 2023'!$A$1:$I$23</definedName>
    <definedName name="_xlnm.Print_Area" localSheetId="14">'resumo 2024'!$A$1:$G$20</definedName>
    <definedName name="_xlnm.Print_Area" localSheetId="12">Resumo_!$A$1:$J$23</definedName>
    <definedName name="_xlnm.Print_Area" localSheetId="1">Servente_de_Limpeza_40h_!$A$1:$I$183</definedName>
    <definedName name="_xlnm.Print_Area" localSheetId="2">Servente_de_limpeza_Caxias_12h!$A$1:$I$189</definedName>
    <definedName name="_xlnm.Print_Area" localSheetId="3">Servente_de_limpeza_P_Fundo_12h!$A$1:$I$189</definedName>
    <definedName name="_xlnm.Print_Area" localSheetId="6">Servente_de_limpeza_S_Maria_12h!$A$1:$I$188</definedName>
    <definedName name="_xlnm.Print_Area" localSheetId="7">Servente_de_limpeza_S_Rosa_12h!$A$1:$I$189</definedName>
    <definedName name="_xlnm.Print_Area" localSheetId="8">Servente_de_Limpeza_Urug_12h!$A$1:$I$188</definedName>
    <definedName name="_xlnm.Print_Area" localSheetId="5">'Sevente_de_limpeza_S_Cruz_-_12h'!$A$1:$I$189</definedName>
    <definedName name="_xlnm.Print_Area" localSheetId="11">Uniformes!$A$1:$G$37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6" l="1"/>
  <c r="H24" i="1"/>
  <c r="I32" i="1" s="1"/>
  <c r="I94" i="1" s="1"/>
  <c r="C12" i="14"/>
  <c r="E12" i="14" s="1"/>
  <c r="G12" i="14" s="1"/>
  <c r="C4" i="14"/>
  <c r="E4" i="14" s="1"/>
  <c r="G4" i="14" s="1"/>
  <c r="C5" i="14"/>
  <c r="C6" i="14"/>
  <c r="C7" i="14"/>
  <c r="E7" i="14" s="1"/>
  <c r="G7" i="14" s="1"/>
  <c r="C8" i="14"/>
  <c r="C9" i="14"/>
  <c r="C10" i="14"/>
  <c r="E10" i="14" s="1"/>
  <c r="G10" i="14" s="1"/>
  <c r="C11" i="14"/>
  <c r="E11" i="14" s="1"/>
  <c r="G11" i="14" s="1"/>
  <c r="E8" i="14"/>
  <c r="G8" i="14" s="1"/>
  <c r="F14" i="15"/>
  <c r="G13" i="15"/>
  <c r="G12" i="15"/>
  <c r="G11" i="15"/>
  <c r="G10" i="15"/>
  <c r="G9" i="15"/>
  <c r="G8" i="15"/>
  <c r="G7" i="15"/>
  <c r="G6" i="15"/>
  <c r="G5" i="15"/>
  <c r="G4" i="15"/>
  <c r="G3" i="15"/>
  <c r="E13" i="14"/>
  <c r="G13" i="14" s="1"/>
  <c r="E9" i="14"/>
  <c r="G9" i="14" s="1"/>
  <c r="E6" i="14"/>
  <c r="G6" i="14" s="1"/>
  <c r="E5" i="14"/>
  <c r="G5" i="14" s="1"/>
  <c r="E3" i="14"/>
  <c r="G3" i="14" s="1"/>
  <c r="F14" i="13"/>
  <c r="G26" i="12"/>
  <c r="E26" i="12"/>
  <c r="G25" i="12"/>
  <c r="E25" i="12"/>
  <c r="E24" i="12"/>
  <c r="G24" i="12" s="1"/>
  <c r="G23" i="12"/>
  <c r="E23" i="12"/>
  <c r="G22" i="12"/>
  <c r="E22" i="12"/>
  <c r="E21" i="12"/>
  <c r="G21" i="12" s="1"/>
  <c r="G27" i="12" s="1"/>
  <c r="I126" i="11" s="1"/>
  <c r="I130" i="11" s="1"/>
  <c r="I165" i="11" s="1"/>
  <c r="E11" i="12"/>
  <c r="G11" i="12" s="1"/>
  <c r="E10" i="12"/>
  <c r="G10" i="12" s="1"/>
  <c r="G9" i="12"/>
  <c r="E9" i="12"/>
  <c r="E8" i="12"/>
  <c r="G8" i="12" s="1"/>
  <c r="E7" i="12"/>
  <c r="G7" i="12" s="1"/>
  <c r="G6" i="12"/>
  <c r="E6" i="12"/>
  <c r="E5" i="12"/>
  <c r="G5" i="12" s="1"/>
  <c r="H152" i="11"/>
  <c r="I66" i="11"/>
  <c r="H55" i="11"/>
  <c r="H49" i="11"/>
  <c r="I30" i="11"/>
  <c r="I31" i="11" s="1"/>
  <c r="H23" i="11"/>
  <c r="H152" i="10"/>
  <c r="I66" i="10"/>
  <c r="H55" i="10"/>
  <c r="H49" i="10"/>
  <c r="I30" i="10"/>
  <c r="I61" i="10" s="1"/>
  <c r="H23" i="10"/>
  <c r="H152" i="9"/>
  <c r="I66" i="9"/>
  <c r="H55" i="9"/>
  <c r="H49" i="9"/>
  <c r="I30" i="9"/>
  <c r="I31" i="9" s="1"/>
  <c r="I103" i="9" s="1"/>
  <c r="H23" i="9"/>
  <c r="H152" i="8"/>
  <c r="I66" i="8"/>
  <c r="H55" i="8"/>
  <c r="H49" i="8"/>
  <c r="I30" i="8"/>
  <c r="H23" i="8"/>
  <c r="H152" i="7"/>
  <c r="I66" i="7"/>
  <c r="H55" i="7"/>
  <c r="H49" i="7"/>
  <c r="I30" i="7"/>
  <c r="I31" i="7" s="1"/>
  <c r="H23" i="7"/>
  <c r="H152" i="6"/>
  <c r="I66" i="6"/>
  <c r="H49" i="6"/>
  <c r="H55" i="6" s="1"/>
  <c r="I30" i="6"/>
  <c r="I39" i="6" s="1"/>
  <c r="H23" i="6"/>
  <c r="H152" i="5"/>
  <c r="I66" i="5"/>
  <c r="H55" i="5"/>
  <c r="H49" i="5"/>
  <c r="I38" i="5"/>
  <c r="I30" i="5"/>
  <c r="I31" i="5" s="1"/>
  <c r="H23" i="5"/>
  <c r="H152" i="4"/>
  <c r="I66" i="4"/>
  <c r="H49" i="4"/>
  <c r="H55" i="4" s="1"/>
  <c r="I30" i="4"/>
  <c r="I61" i="4" s="1"/>
  <c r="H23" i="4"/>
  <c r="H152" i="3"/>
  <c r="I66" i="3"/>
  <c r="H49" i="3"/>
  <c r="H55" i="3" s="1"/>
  <c r="I30" i="3"/>
  <c r="I39" i="3" s="1"/>
  <c r="H23" i="3"/>
  <c r="H152" i="2"/>
  <c r="I66" i="2"/>
  <c r="H49" i="2"/>
  <c r="H55" i="2" s="1"/>
  <c r="I30" i="2"/>
  <c r="I61" i="2" s="1"/>
  <c r="H23" i="2"/>
  <c r="H155" i="1"/>
  <c r="I69" i="1"/>
  <c r="H52" i="1"/>
  <c r="H58" i="1" s="1"/>
  <c r="H25" i="1"/>
  <c r="G12" i="12" l="1"/>
  <c r="I38" i="7"/>
  <c r="I51" i="10"/>
  <c r="I31" i="10"/>
  <c r="I32" i="10" s="1"/>
  <c r="I52" i="10"/>
  <c r="I48" i="10"/>
  <c r="I61" i="7"/>
  <c r="I74" i="7" s="1"/>
  <c r="I82" i="7" s="1"/>
  <c r="I31" i="6"/>
  <c r="I103" i="6" s="1"/>
  <c r="I61" i="5"/>
  <c r="I74" i="5" s="1"/>
  <c r="I82" i="5" s="1"/>
  <c r="I61" i="3"/>
  <c r="I74" i="3" s="1"/>
  <c r="I82" i="3" s="1"/>
  <c r="I31" i="3"/>
  <c r="I103" i="3" s="1"/>
  <c r="I38" i="3"/>
  <c r="I40" i="3" s="1"/>
  <c r="I161" i="11"/>
  <c r="I103" i="11"/>
  <c r="I96" i="11"/>
  <c r="I61" i="11"/>
  <c r="I74" i="11" s="1"/>
  <c r="I82" i="11" s="1"/>
  <c r="I53" i="11"/>
  <c r="I49" i="11"/>
  <c r="I38" i="11"/>
  <c r="I52" i="11"/>
  <c r="I89" i="11"/>
  <c r="I90" i="11" s="1"/>
  <c r="I54" i="11"/>
  <c r="I50" i="11"/>
  <c r="I47" i="11"/>
  <c r="I39" i="11"/>
  <c r="I87" i="11" s="1"/>
  <c r="I51" i="11"/>
  <c r="I48" i="11"/>
  <c r="G14" i="15"/>
  <c r="I32" i="9"/>
  <c r="I38" i="9"/>
  <c r="I61" i="9"/>
  <c r="I74" i="9" s="1"/>
  <c r="I82" i="9" s="1"/>
  <c r="I39" i="9"/>
  <c r="I38" i="8"/>
  <c r="I61" i="8"/>
  <c r="I74" i="8" s="1"/>
  <c r="I82" i="8" s="1"/>
  <c r="I39" i="8"/>
  <c r="I31" i="8"/>
  <c r="I103" i="8" s="1"/>
  <c r="I103" i="7"/>
  <c r="I32" i="7"/>
  <c r="I39" i="7"/>
  <c r="I32" i="6"/>
  <c r="I38" i="6"/>
  <c r="I40" i="6" s="1"/>
  <c r="I61" i="6"/>
  <c r="I74" i="6" s="1"/>
  <c r="I82" i="6" s="1"/>
  <c r="I32" i="5"/>
  <c r="I103" i="5"/>
  <c r="I39" i="5"/>
  <c r="I40" i="5" s="1"/>
  <c r="I74" i="4"/>
  <c r="I82" i="4" s="1"/>
  <c r="I39" i="4"/>
  <c r="I31" i="4"/>
  <c r="I103" i="4" s="1"/>
  <c r="I38" i="4"/>
  <c r="I74" i="2"/>
  <c r="I82" i="2" s="1"/>
  <c r="I31" i="2"/>
  <c r="I103" i="2" s="1"/>
  <c r="I38" i="2"/>
  <c r="I39" i="2"/>
  <c r="I91" i="2"/>
  <c r="I33" i="1"/>
  <c r="I34" i="1"/>
  <c r="I74" i="10"/>
  <c r="I82" i="10" s="1"/>
  <c r="I161" i="10"/>
  <c r="I89" i="10"/>
  <c r="I90" i="10" s="1"/>
  <c r="I91" i="10"/>
  <c r="I39" i="10"/>
  <c r="I47" i="10"/>
  <c r="I50" i="10"/>
  <c r="I54" i="10"/>
  <c r="I103" i="10"/>
  <c r="I38" i="10"/>
  <c r="I49" i="10"/>
  <c r="I53" i="10"/>
  <c r="I40" i="7" l="1"/>
  <c r="I40" i="9"/>
  <c r="I126" i="6"/>
  <c r="I130" i="6" s="1"/>
  <c r="I165" i="6" s="1"/>
  <c r="I126" i="4"/>
  <c r="I130" i="4" s="1"/>
  <c r="I165" i="4" s="1"/>
  <c r="I126" i="2"/>
  <c r="I130" i="2" s="1"/>
  <c r="I165" i="2" s="1"/>
  <c r="I126" i="3"/>
  <c r="I130" i="3" s="1"/>
  <c r="I165" i="3" s="1"/>
  <c r="I129" i="1"/>
  <c r="I133" i="1" s="1"/>
  <c r="I168" i="1" s="1"/>
  <c r="I126" i="9"/>
  <c r="I130" i="9" s="1"/>
  <c r="I165" i="9" s="1"/>
  <c r="I126" i="7"/>
  <c r="I130" i="7" s="1"/>
  <c r="I165" i="7" s="1"/>
  <c r="I126" i="5"/>
  <c r="I130" i="5" s="1"/>
  <c r="I165" i="5" s="1"/>
  <c r="I126" i="10"/>
  <c r="I130" i="10" s="1"/>
  <c r="I165" i="10" s="1"/>
  <c r="I126" i="8"/>
  <c r="I130" i="8" s="1"/>
  <c r="I165" i="8" s="1"/>
  <c r="I40" i="10"/>
  <c r="I32" i="3"/>
  <c r="I40" i="4"/>
  <c r="I53" i="3"/>
  <c r="I49" i="3"/>
  <c r="I40" i="2"/>
  <c r="I41" i="2" s="1"/>
  <c r="I42" i="2" s="1"/>
  <c r="I80" i="2" s="1"/>
  <c r="I32" i="2"/>
  <c r="I53" i="2" s="1"/>
  <c r="I88" i="11"/>
  <c r="I92" i="11" s="1"/>
  <c r="I163" i="11" s="1"/>
  <c r="I55" i="11"/>
  <c r="I81" i="11" s="1"/>
  <c r="I40" i="11"/>
  <c r="I41" i="11" s="1"/>
  <c r="I102" i="11"/>
  <c r="I104" i="11"/>
  <c r="I100" i="11"/>
  <c r="I101" i="11"/>
  <c r="I41" i="9"/>
  <c r="I42" i="9" s="1"/>
  <c r="I80" i="9" s="1"/>
  <c r="I161" i="9"/>
  <c r="I51" i="9"/>
  <c r="I48" i="9"/>
  <c r="I96" i="9"/>
  <c r="I89" i="9"/>
  <c r="I90" i="9" s="1"/>
  <c r="I54" i="9"/>
  <c r="I50" i="9"/>
  <c r="I47" i="9"/>
  <c r="I53" i="9"/>
  <c r="I49" i="9"/>
  <c r="I91" i="9"/>
  <c r="I87" i="9"/>
  <c r="I52" i="9"/>
  <c r="I40" i="8"/>
  <c r="I32" i="8"/>
  <c r="I41" i="7"/>
  <c r="I42" i="7" s="1"/>
  <c r="I80" i="7" s="1"/>
  <c r="I52" i="7"/>
  <c r="I161" i="7"/>
  <c r="I51" i="7"/>
  <c r="I48" i="7"/>
  <c r="I91" i="7"/>
  <c r="I96" i="7"/>
  <c r="I89" i="7"/>
  <c r="I90" i="7" s="1"/>
  <c r="I54" i="7"/>
  <c r="I50" i="7"/>
  <c r="I47" i="7"/>
  <c r="I53" i="7"/>
  <c r="I49" i="7"/>
  <c r="I87" i="7"/>
  <c r="I41" i="6"/>
  <c r="I42" i="6" s="1"/>
  <c r="I80" i="6" s="1"/>
  <c r="I161" i="6"/>
  <c r="I51" i="6"/>
  <c r="I48" i="6"/>
  <c r="I96" i="6"/>
  <c r="I89" i="6"/>
  <c r="I90" i="6" s="1"/>
  <c r="I54" i="6"/>
  <c r="I50" i="6"/>
  <c r="I47" i="6"/>
  <c r="I53" i="6"/>
  <c r="I49" i="6"/>
  <c r="I91" i="6"/>
  <c r="I87" i="6"/>
  <c r="I52" i="6"/>
  <c r="I41" i="5"/>
  <c r="I42" i="5" s="1"/>
  <c r="I80" i="5" s="1"/>
  <c r="I91" i="5"/>
  <c r="I87" i="5"/>
  <c r="I52" i="5"/>
  <c r="I53" i="5"/>
  <c r="I161" i="5"/>
  <c r="I51" i="5"/>
  <c r="I48" i="5"/>
  <c r="I96" i="5"/>
  <c r="I89" i="5"/>
  <c r="I90" i="5" s="1"/>
  <c r="I54" i="5"/>
  <c r="I50" i="5"/>
  <c r="I47" i="5"/>
  <c r="I49" i="5"/>
  <c r="I32" i="4"/>
  <c r="I53" i="4" s="1"/>
  <c r="I50" i="4"/>
  <c r="I91" i="4"/>
  <c r="I41" i="4"/>
  <c r="I42" i="4" s="1"/>
  <c r="I80" i="4" s="1"/>
  <c r="I41" i="3"/>
  <c r="I42" i="3" s="1"/>
  <c r="I80" i="3" s="1"/>
  <c r="I52" i="2"/>
  <c r="I51" i="2"/>
  <c r="I47" i="2"/>
  <c r="I99" i="1"/>
  <c r="I92" i="1"/>
  <c r="I93" i="1" s="1"/>
  <c r="I57" i="1"/>
  <c r="I53" i="1"/>
  <c r="I50" i="1"/>
  <c r="I42" i="1"/>
  <c r="I56" i="1"/>
  <c r="I52" i="1"/>
  <c r="I55" i="1"/>
  <c r="I106" i="1"/>
  <c r="I54" i="1"/>
  <c r="I51" i="1"/>
  <c r="I64" i="1"/>
  <c r="I77" i="1" s="1"/>
  <c r="I85" i="1" s="1"/>
  <c r="I41" i="1"/>
  <c r="I164" i="1"/>
  <c r="I87" i="10"/>
  <c r="I55" i="10"/>
  <c r="I81" i="10" s="1"/>
  <c r="I96" i="10"/>
  <c r="I41" i="10"/>
  <c r="I42" i="10" s="1"/>
  <c r="I80" i="10" s="1"/>
  <c r="I83" i="10" s="1"/>
  <c r="I43" i="1" l="1"/>
  <c r="I89" i="3"/>
  <c r="I90" i="3" s="1"/>
  <c r="I87" i="3"/>
  <c r="I88" i="3" s="1"/>
  <c r="I92" i="3" s="1"/>
  <c r="I163" i="3" s="1"/>
  <c r="I96" i="3"/>
  <c r="I48" i="3"/>
  <c r="I91" i="3"/>
  <c r="I51" i="3"/>
  <c r="I47" i="3"/>
  <c r="I50" i="3"/>
  <c r="I161" i="3"/>
  <c r="I54" i="3"/>
  <c r="I52" i="3"/>
  <c r="I54" i="4"/>
  <c r="I51" i="4"/>
  <c r="I47" i="4"/>
  <c r="I96" i="4"/>
  <c r="I102" i="4" s="1"/>
  <c r="I161" i="4"/>
  <c r="I54" i="2"/>
  <c r="I161" i="2"/>
  <c r="I87" i="2"/>
  <c r="I96" i="2"/>
  <c r="I101" i="2" s="1"/>
  <c r="I50" i="2"/>
  <c r="I49" i="2"/>
  <c r="I55" i="2" s="1"/>
  <c r="I81" i="2" s="1"/>
  <c r="I83" i="2" s="1"/>
  <c r="I48" i="2"/>
  <c r="I89" i="2"/>
  <c r="I90" i="2" s="1"/>
  <c r="I105" i="11"/>
  <c r="I42" i="11"/>
  <c r="I80" i="11" s="1"/>
  <c r="I83" i="11" s="1"/>
  <c r="I55" i="9"/>
  <c r="I81" i="9" s="1"/>
  <c r="I83" i="9" s="1"/>
  <c r="I99" i="9"/>
  <c r="I102" i="9"/>
  <c r="I101" i="9"/>
  <c r="I104" i="9"/>
  <c r="I100" i="9"/>
  <c r="I88" i="9"/>
  <c r="I92" i="9" s="1"/>
  <c r="I163" i="9" s="1"/>
  <c r="I41" i="8"/>
  <c r="I42" i="8" s="1"/>
  <c r="I80" i="8" s="1"/>
  <c r="I91" i="8"/>
  <c r="I87" i="8"/>
  <c r="I52" i="8"/>
  <c r="I161" i="8"/>
  <c r="I51" i="8"/>
  <c r="I48" i="8"/>
  <c r="I96" i="8"/>
  <c r="I89" i="8"/>
  <c r="I90" i="8" s="1"/>
  <c r="I54" i="8"/>
  <c r="I50" i="8"/>
  <c r="I47" i="8"/>
  <c r="I53" i="8"/>
  <c r="I49" i="8"/>
  <c r="I55" i="7"/>
  <c r="I81" i="7" s="1"/>
  <c r="I83" i="7" s="1"/>
  <c r="I99" i="7"/>
  <c r="I101" i="7"/>
  <c r="I104" i="7"/>
  <c r="I102" i="7"/>
  <c r="I100" i="7"/>
  <c r="I88" i="7"/>
  <c r="I92" i="7"/>
  <c r="I163" i="7" s="1"/>
  <c r="I55" i="6"/>
  <c r="I81" i="6" s="1"/>
  <c r="I83" i="6" s="1"/>
  <c r="I99" i="6"/>
  <c r="I102" i="6"/>
  <c r="I101" i="6"/>
  <c r="I104" i="6"/>
  <c r="I100" i="6"/>
  <c r="I88" i="6"/>
  <c r="I92" i="6" s="1"/>
  <c r="I163" i="6" s="1"/>
  <c r="I88" i="5"/>
  <c r="I92" i="5" s="1"/>
  <c r="I163" i="5" s="1"/>
  <c r="I55" i="5"/>
  <c r="I81" i="5" s="1"/>
  <c r="I83" i="5" s="1"/>
  <c r="I104" i="5"/>
  <c r="I100" i="5"/>
  <c r="I101" i="5"/>
  <c r="I99" i="5"/>
  <c r="I102" i="5"/>
  <c r="I52" i="4"/>
  <c r="I89" i="4"/>
  <c r="I90" i="4" s="1"/>
  <c r="I49" i="4"/>
  <c r="I87" i="4"/>
  <c r="I88" i="4" s="1"/>
  <c r="I92" i="4" s="1"/>
  <c r="I163" i="4" s="1"/>
  <c r="I48" i="4"/>
  <c r="I101" i="4"/>
  <c r="I99" i="4"/>
  <c r="I100" i="2"/>
  <c r="I88" i="2"/>
  <c r="I92" i="2" s="1"/>
  <c r="I163" i="2" s="1"/>
  <c r="I90" i="1"/>
  <c r="I91" i="1" s="1"/>
  <c r="I95" i="1" s="1"/>
  <c r="I166" i="1" s="1"/>
  <c r="I44" i="1"/>
  <c r="I45" i="1" s="1"/>
  <c r="I83" i="1" s="1"/>
  <c r="I58" i="1"/>
  <c r="I84" i="1" s="1"/>
  <c r="I105" i="1"/>
  <c r="I104" i="1"/>
  <c r="I107" i="1"/>
  <c r="I103" i="1"/>
  <c r="I102" i="1"/>
  <c r="I162" i="10"/>
  <c r="I101" i="10"/>
  <c r="I104" i="10"/>
  <c r="I100" i="10"/>
  <c r="I99" i="10"/>
  <c r="I102" i="10"/>
  <c r="I88" i="10"/>
  <c r="I92" i="10" s="1"/>
  <c r="I102" i="2" l="1"/>
  <c r="I99" i="3"/>
  <c r="I102" i="3"/>
  <c r="I101" i="3"/>
  <c r="I100" i="3"/>
  <c r="I104" i="3"/>
  <c r="I55" i="3"/>
  <c r="I81" i="3" s="1"/>
  <c r="I83" i="3" s="1"/>
  <c r="I162" i="3" s="1"/>
  <c r="I104" i="2"/>
  <c r="I105" i="10"/>
  <c r="I105" i="7"/>
  <c r="I105" i="5"/>
  <c r="I106" i="5" s="1"/>
  <c r="I107" i="5" s="1"/>
  <c r="I120" i="5" s="1"/>
  <c r="I122" i="5" s="1"/>
  <c r="I100" i="4"/>
  <c r="I105" i="4" s="1"/>
  <c r="I104" i="4"/>
  <c r="I55" i="4"/>
  <c r="I81" i="4" s="1"/>
  <c r="I83" i="4" s="1"/>
  <c r="I162" i="4" s="1"/>
  <c r="I99" i="2"/>
  <c r="I105" i="2" s="1"/>
  <c r="I162" i="11"/>
  <c r="J162" i="11" s="1"/>
  <c r="I106" i="11"/>
  <c r="I107" i="11" s="1"/>
  <c r="I120" i="11" s="1"/>
  <c r="I122" i="11" s="1"/>
  <c r="I162" i="9"/>
  <c r="I105" i="9"/>
  <c r="I55" i="8"/>
  <c r="I81" i="8" s="1"/>
  <c r="I83" i="8" s="1"/>
  <c r="I104" i="8"/>
  <c r="I100" i="8"/>
  <c r="I99" i="8"/>
  <c r="I102" i="8"/>
  <c r="I101" i="8"/>
  <c r="I88" i="8"/>
  <c r="I92" i="8" s="1"/>
  <c r="I163" i="8" s="1"/>
  <c r="I162" i="7"/>
  <c r="I106" i="7"/>
  <c r="I107" i="7" s="1"/>
  <c r="I120" i="7" s="1"/>
  <c r="I122" i="7" s="1"/>
  <c r="I162" i="6"/>
  <c r="I105" i="6"/>
  <c r="I162" i="5"/>
  <c r="I162" i="2"/>
  <c r="I106" i="2"/>
  <c r="I107" i="2" s="1"/>
  <c r="I120" i="2" s="1"/>
  <c r="I122" i="2" s="1"/>
  <c r="I86" i="1"/>
  <c r="I165" i="1" s="1"/>
  <c r="I108" i="1"/>
  <c r="I109" i="1"/>
  <c r="I110" i="1" s="1"/>
  <c r="I123" i="1" s="1"/>
  <c r="I125" i="1" s="1"/>
  <c r="I163" i="10"/>
  <c r="I106" i="10"/>
  <c r="I107" i="10" s="1"/>
  <c r="I120" i="10" s="1"/>
  <c r="I122" i="10" s="1"/>
  <c r="I105" i="3" l="1"/>
  <c r="I106" i="3" s="1"/>
  <c r="I107" i="3" s="1"/>
  <c r="I120" i="3" s="1"/>
  <c r="I122" i="3" s="1"/>
  <c r="I164" i="11"/>
  <c r="I166" i="11" s="1"/>
  <c r="J166" i="11" s="1"/>
  <c r="I136" i="11"/>
  <c r="I137" i="11" s="1"/>
  <c r="I106" i="9"/>
  <c r="I107" i="9" s="1"/>
  <c r="I120" i="9" s="1"/>
  <c r="I122" i="9" s="1"/>
  <c r="I162" i="8"/>
  <c r="I105" i="8"/>
  <c r="I164" i="7"/>
  <c r="I166" i="7" s="1"/>
  <c r="I136" i="7"/>
  <c r="I137" i="7" s="1"/>
  <c r="I106" i="6"/>
  <c r="I107" i="6" s="1"/>
  <c r="I120" i="6" s="1"/>
  <c r="I122" i="6" s="1"/>
  <c r="I164" i="5"/>
  <c r="I166" i="5" s="1"/>
  <c r="I136" i="5"/>
  <c r="I137" i="5" s="1"/>
  <c r="I138" i="5" s="1"/>
  <c r="I139" i="5" s="1"/>
  <c r="I106" i="4"/>
  <c r="I107" i="4" s="1"/>
  <c r="I120" i="4" s="1"/>
  <c r="I122" i="4" s="1"/>
  <c r="I164" i="3"/>
  <c r="I166" i="3" s="1"/>
  <c r="I136" i="3"/>
  <c r="I137" i="3" s="1"/>
  <c r="I164" i="2"/>
  <c r="I166" i="2" s="1"/>
  <c r="I136" i="2"/>
  <c r="I137" i="2" s="1"/>
  <c r="I138" i="2" s="1"/>
  <c r="I139" i="2" s="1"/>
  <c r="I167" i="1"/>
  <c r="I169" i="1" s="1"/>
  <c r="I139" i="1"/>
  <c r="I140" i="1" s="1"/>
  <c r="I164" i="10"/>
  <c r="I166" i="10" s="1"/>
  <c r="I136" i="10"/>
  <c r="I137" i="10" s="1"/>
  <c r="I138" i="10" s="1"/>
  <c r="I139" i="10" s="1"/>
  <c r="I138" i="11" l="1"/>
  <c r="I139" i="11" s="1"/>
  <c r="I140" i="11" s="1"/>
  <c r="I164" i="9"/>
  <c r="I166" i="9" s="1"/>
  <c r="I136" i="9"/>
  <c r="I137" i="9" s="1"/>
  <c r="I138" i="9" s="1"/>
  <c r="I139" i="9" s="1"/>
  <c r="I107" i="8"/>
  <c r="I120" i="8" s="1"/>
  <c r="I122" i="8" s="1"/>
  <c r="I106" i="8"/>
  <c r="I138" i="7"/>
  <c r="I139" i="7" s="1"/>
  <c r="I140" i="7" s="1"/>
  <c r="I164" i="6"/>
  <c r="I166" i="6" s="1"/>
  <c r="I136" i="6"/>
  <c r="I137" i="6" s="1"/>
  <c r="I140" i="5"/>
  <c r="I164" i="4"/>
  <c r="I166" i="4" s="1"/>
  <c r="I136" i="4"/>
  <c r="I137" i="4" s="1"/>
  <c r="I138" i="4" s="1"/>
  <c r="I139" i="4" s="1"/>
  <c r="I140" i="4" s="1"/>
  <c r="I138" i="3"/>
  <c r="I139" i="3" s="1"/>
  <c r="I140" i="3" s="1"/>
  <c r="I140" i="2"/>
  <c r="I141" i="1"/>
  <c r="I142" i="1" s="1"/>
  <c r="I143" i="1" s="1"/>
  <c r="I140" i="10"/>
  <c r="I149" i="11" l="1"/>
  <c r="I144" i="11"/>
  <c r="I143" i="11"/>
  <c r="I140" i="9"/>
  <c r="I164" i="8"/>
  <c r="I166" i="8" s="1"/>
  <c r="I136" i="8"/>
  <c r="I137" i="8" s="1"/>
  <c r="I149" i="7"/>
  <c r="I143" i="7"/>
  <c r="I144" i="7"/>
  <c r="I138" i="6"/>
  <c r="I139" i="6" s="1"/>
  <c r="I149" i="5"/>
  <c r="I144" i="5"/>
  <c r="I143" i="5"/>
  <c r="I143" i="4"/>
  <c r="I149" i="4"/>
  <c r="I144" i="4"/>
  <c r="I149" i="3"/>
  <c r="I144" i="3"/>
  <c r="I143" i="3"/>
  <c r="I143" i="2"/>
  <c r="I149" i="2"/>
  <c r="I144" i="2"/>
  <c r="I147" i="1"/>
  <c r="I146" i="1"/>
  <c r="I152" i="1"/>
  <c r="I143" i="10"/>
  <c r="I149" i="10"/>
  <c r="I144" i="10"/>
  <c r="I152" i="11" l="1"/>
  <c r="I150" i="7"/>
  <c r="I167" i="7" s="1"/>
  <c r="I168" i="7" s="1"/>
  <c r="I150" i="4"/>
  <c r="I167" i="4" s="1"/>
  <c r="I168" i="4" s="1"/>
  <c r="C174" i="4" s="1"/>
  <c r="I180" i="4" s="1"/>
  <c r="I182" i="4" s="1"/>
  <c r="I150" i="11"/>
  <c r="I167" i="11" s="1"/>
  <c r="I149" i="9"/>
  <c r="I144" i="9"/>
  <c r="I143" i="9"/>
  <c r="I138" i="8"/>
  <c r="I139" i="8" s="1"/>
  <c r="I140" i="8" s="1"/>
  <c r="I152" i="7"/>
  <c r="I140" i="6"/>
  <c r="I152" i="5"/>
  <c r="I150" i="5"/>
  <c r="I167" i="5" s="1"/>
  <c r="I168" i="5" s="1"/>
  <c r="C174" i="5" s="1"/>
  <c r="I152" i="4"/>
  <c r="I150" i="3"/>
  <c r="I167" i="3" s="1"/>
  <c r="I168" i="3" s="1"/>
  <c r="C174" i="3" s="1"/>
  <c r="I180" i="3" s="1"/>
  <c r="I182" i="3" s="1"/>
  <c r="I152" i="3"/>
  <c r="I152" i="2"/>
  <c r="I150" i="2"/>
  <c r="I167" i="2" s="1"/>
  <c r="I168" i="2" s="1"/>
  <c r="C174" i="2" s="1"/>
  <c r="D4" i="13" s="1"/>
  <c r="I155" i="1"/>
  <c r="I153" i="1"/>
  <c r="I170" i="1" s="1"/>
  <c r="I171" i="1" s="1"/>
  <c r="C177" i="1" s="1"/>
  <c r="I152" i="10"/>
  <c r="I150" i="10"/>
  <c r="I167" i="10" s="1"/>
  <c r="I168" i="10" s="1"/>
  <c r="C174" i="10" s="1"/>
  <c r="F174" i="4" l="1"/>
  <c r="I174" i="4" s="1"/>
  <c r="J181" i="4" s="1"/>
  <c r="I179" i="4"/>
  <c r="I168" i="11"/>
  <c r="J167" i="11"/>
  <c r="C174" i="7"/>
  <c r="J168" i="7"/>
  <c r="I152" i="9"/>
  <c r="I150" i="9"/>
  <c r="I167" i="9" s="1"/>
  <c r="I168" i="9" s="1"/>
  <c r="C174" i="9" s="1"/>
  <c r="I149" i="8"/>
  <c r="I144" i="8"/>
  <c r="I143" i="8"/>
  <c r="I149" i="6"/>
  <c r="I144" i="6"/>
  <c r="I143" i="6"/>
  <c r="F174" i="5"/>
  <c r="I174" i="5" s="1"/>
  <c r="J182" i="5" s="1"/>
  <c r="I180" i="5"/>
  <c r="I182" i="5" s="1"/>
  <c r="I179" i="5"/>
  <c r="D7" i="16" s="1"/>
  <c r="G7" i="16" s="1"/>
  <c r="F174" i="3"/>
  <c r="I174" i="3" s="1"/>
  <c r="J182" i="3" s="1"/>
  <c r="I179" i="3"/>
  <c r="F174" i="2"/>
  <c r="I174" i="2" s="1"/>
  <c r="I180" i="2" s="1"/>
  <c r="G4" i="13"/>
  <c r="H4" i="13" s="1"/>
  <c r="I179" i="2"/>
  <c r="D4" i="16" s="1"/>
  <c r="G4" i="16" s="1"/>
  <c r="I182" i="1"/>
  <c r="F177" i="1"/>
  <c r="D3" i="13"/>
  <c r="G3" i="13" s="1"/>
  <c r="H3" i="13" s="1"/>
  <c r="I180" i="10"/>
  <c r="I182" i="10" s="1"/>
  <c r="I179" i="10"/>
  <c r="D12" i="16" s="1"/>
  <c r="G12" i="16" s="1"/>
  <c r="F174" i="10"/>
  <c r="I174" i="10" s="1"/>
  <c r="D6" i="13" l="1"/>
  <c r="G6" i="13" s="1"/>
  <c r="D6" i="16"/>
  <c r="G6" i="16" s="1"/>
  <c r="D5" i="13"/>
  <c r="G5" i="13" s="1"/>
  <c r="D5" i="16"/>
  <c r="G5" i="16" s="1"/>
  <c r="C174" i="11"/>
  <c r="J168" i="11"/>
  <c r="K168" i="11" s="1"/>
  <c r="J182" i="10"/>
  <c r="F174" i="7"/>
  <c r="I174" i="7" s="1"/>
  <c r="I179" i="7"/>
  <c r="D9" i="16" s="1"/>
  <c r="G9" i="16" s="1"/>
  <c r="I180" i="7"/>
  <c r="I182" i="2"/>
  <c r="J182" i="2"/>
  <c r="I180" i="9"/>
  <c r="I182" i="9" s="1"/>
  <c r="I179" i="9"/>
  <c r="D11" i="16" s="1"/>
  <c r="G11" i="16" s="1"/>
  <c r="F174" i="9"/>
  <c r="I174" i="9" s="1"/>
  <c r="J181" i="9" s="1"/>
  <c r="I152" i="8"/>
  <c r="I150" i="8"/>
  <c r="I167" i="8" s="1"/>
  <c r="I168" i="8" s="1"/>
  <c r="I152" i="6"/>
  <c r="I150" i="6"/>
  <c r="I167" i="6" s="1"/>
  <c r="I168" i="6" s="1"/>
  <c r="C174" i="6" s="1"/>
  <c r="D7" i="13"/>
  <c r="G7" i="13" s="1"/>
  <c r="L4" i="13"/>
  <c r="K4" i="13"/>
  <c r="J4" i="13"/>
  <c r="J3" i="13"/>
  <c r="L3" i="13"/>
  <c r="K3" i="13"/>
  <c r="I177" i="1"/>
  <c r="D3" i="16" s="1"/>
  <c r="G3" i="16" s="1"/>
  <c r="I183" i="1"/>
  <c r="I185" i="1" s="1"/>
  <c r="D12" i="13"/>
  <c r="G12" i="13" s="1"/>
  <c r="K169" i="11" l="1"/>
  <c r="D13" i="16"/>
  <c r="G13" i="16" s="1"/>
  <c r="F174" i="11"/>
  <c r="I174" i="11" s="1"/>
  <c r="I180" i="11"/>
  <c r="I179" i="11"/>
  <c r="C174" i="8"/>
  <c r="I180" i="8" s="1"/>
  <c r="I182" i="8" s="1"/>
  <c r="J168" i="8"/>
  <c r="I182" i="7"/>
  <c r="D9" i="13"/>
  <c r="G9" i="13" s="1"/>
  <c r="J185" i="1"/>
  <c r="D11" i="13"/>
  <c r="G11" i="13" s="1"/>
  <c r="F174" i="8"/>
  <c r="I174" i="8" s="1"/>
  <c r="I180" i="6"/>
  <c r="I182" i="6" s="1"/>
  <c r="I179" i="6"/>
  <c r="D8" i="16" s="1"/>
  <c r="G8" i="16" s="1"/>
  <c r="F174" i="6"/>
  <c r="I174" i="6" s="1"/>
  <c r="J181" i="6" s="1"/>
  <c r="H12" i="13"/>
  <c r="I179" i="8" l="1"/>
  <c r="D10" i="16" s="1"/>
  <c r="G10" i="16" s="1"/>
  <c r="G14" i="16"/>
  <c r="I182" i="11"/>
  <c r="D13" i="13"/>
  <c r="G13" i="13" s="1"/>
  <c r="H13" i="13" s="1"/>
  <c r="D10" i="13"/>
  <c r="G10" i="13" s="1"/>
  <c r="D8" i="13"/>
  <c r="G8" i="13" s="1"/>
  <c r="K12" i="13"/>
  <c r="J12" i="13"/>
  <c r="K13" i="13" l="1"/>
  <c r="J13" i="13"/>
  <c r="H5" i="13"/>
  <c r="G14" i="13"/>
  <c r="J15" i="13" s="1"/>
  <c r="L12" i="13"/>
  <c r="N13" i="13" l="1"/>
  <c r="M13" i="13"/>
  <c r="L13" i="13"/>
  <c r="L5" i="13"/>
  <c r="J5" i="13"/>
  <c r="J14" i="13" s="1"/>
  <c r="J16" i="13" s="1"/>
  <c r="K5" i="13"/>
  <c r="K15" i="13" s="1"/>
</calcChain>
</file>

<file path=xl/sharedStrings.xml><?xml version="1.0" encoding="utf-8"?>
<sst xmlns="http://schemas.openxmlformats.org/spreadsheetml/2006/main" count="3234" uniqueCount="296">
  <si>
    <t xml:space="preserve">SERVIÇO DE APOIO ADMINISTRATIVO – Aux. Manutenção Predial </t>
  </si>
  <si>
    <r>
      <t>Regime de Tributação</t>
    </r>
    <r>
      <rPr>
        <b/>
        <sz val="12"/>
        <color rgb="FF800080"/>
        <rFont val="Calibri"/>
        <family val="2"/>
      </rPr>
      <t xml:space="preserve">: </t>
    </r>
    <r>
      <rPr>
        <b/>
        <sz val="12"/>
        <color rgb="FF0000FF"/>
        <rFont val="Calibri"/>
        <family val="2"/>
      </rPr>
      <t>Lucro Presumido</t>
    </r>
  </si>
  <si>
    <t>Nº do processo:</t>
  </si>
  <si>
    <t>Licitação nº:</t>
  </si>
  <si>
    <t>DISCRIMINAÇÃO DOS SERVIÇOS (DADOS REFERENTES À CONTRATAÇÃO)</t>
  </si>
  <si>
    <t>A</t>
  </si>
  <si>
    <t>Data de apresentação da proposta (dia/mês/ano)</t>
  </si>
  <si>
    <t>-</t>
  </si>
  <si>
    <t>B</t>
  </si>
  <si>
    <t>Município/UF</t>
  </si>
  <si>
    <t>Porto Alegre/RS</t>
  </si>
  <si>
    <t>C</t>
  </si>
  <si>
    <t>Ano do Acordo, Convenção ou Dissídio Coletivo</t>
  </si>
  <si>
    <t>Reg. MTE nº: RS00005021/2021</t>
  </si>
  <si>
    <t>D</t>
  </si>
  <si>
    <t>Número de meses de execução contratual</t>
  </si>
  <si>
    <t>E</t>
  </si>
  <si>
    <t>Local da prestação dos serviços</t>
  </si>
  <si>
    <t>Coren/RS</t>
  </si>
  <si>
    <t>IDENTIFICAÇÃO DO SERVIÇO</t>
  </si>
  <si>
    <t>Tipo de Serviço</t>
  </si>
  <si>
    <t>Unidade de Medida</t>
  </si>
  <si>
    <t>Quantidade total a contratar</t>
  </si>
  <si>
    <t>a) Áreas internas - Pisos acarpetados</t>
  </si>
  <si>
    <t>m2</t>
  </si>
  <si>
    <t>Auxiliar de Manutenção Predial – jornada de 40 horas semanais</t>
  </si>
  <si>
    <t>Posto</t>
  </si>
  <si>
    <t>c) Áreas internas - Laboratórios</t>
  </si>
  <si>
    <r>
      <t xml:space="preserve">1. MÓDULOS
</t>
    </r>
    <r>
      <rPr>
        <b/>
        <sz val="12"/>
        <color rgb="FF000000"/>
        <rFont val="Calibri"/>
        <family val="2"/>
      </rPr>
      <t>Mão de obra</t>
    </r>
    <r>
      <rPr>
        <b/>
        <sz val="12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</si>
  <si>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</si>
  <si>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</si>
  <si>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Auxiliar de Manutenção Predial</t>
  </si>
  <si>
    <t>Classificação Brasileira de Ocupações (CBO)</t>
  </si>
  <si>
    <r>
      <t xml:space="preserve">Salário Normativo da Categoria Profissional - </t>
    </r>
    <r>
      <rPr>
        <b/>
        <sz val="10"/>
        <color rgb="FF0000FF"/>
        <rFont val="Calibri"/>
        <family val="2"/>
      </rPr>
      <t xml:space="preserve">para a jornada de </t>
    </r>
    <r>
      <rPr>
        <b/>
        <sz val="12"/>
        <color rgb="FF0000FF"/>
        <rFont val="Calibri"/>
        <family val="2"/>
      </rPr>
      <t>44</t>
    </r>
    <r>
      <rPr>
        <b/>
        <sz val="10"/>
        <color rgb="FF0000FF"/>
        <rFont val="Calibri"/>
        <family val="2"/>
      </rPr>
      <t xml:space="preserve"> h/sem</t>
    </r>
  </si>
  <si>
    <t>Categoria Profissional (vinculada à execução contratual)</t>
  </si>
  <si>
    <t>Data-Base da Categoria (dia/mês/ano)</t>
  </si>
  <si>
    <t>Nota 1: Deverá ser elaborado um quadro para cada tipo de serviço.
Nota 2: A planilha será calculada considerando o valor mensal do empregado</t>
  </si>
  <si>
    <t>Módulo 1: Composição da Remuneração</t>
  </si>
  <si>
    <t>Composição da Remuneração</t>
  </si>
  <si>
    <t>Percentual
(R$)</t>
  </si>
  <si>
    <t>Valor
(R$)</t>
  </si>
  <si>
    <r>
      <t xml:space="preserve">Salário-Base </t>
    </r>
    <r>
      <rPr>
        <sz val="10"/>
        <color rgb="FFFF0000"/>
        <rFont val="Calibri"/>
        <family val="2"/>
      </rPr>
      <t>(40h)</t>
    </r>
  </si>
  <si>
    <t>Adicional de insalubridade</t>
  </si>
  <si>
    <t>Total</t>
  </si>
  <si>
    <t>Nota1:  O Módulo 1 refere-se ao valor mensal devido ao empegado pela prestação do serviço no período de 12 meses.</t>
  </si>
  <si>
    <t>Módulo 2 – Encargos e Benefícios Anuais, Mensais e Diários</t>
  </si>
  <si>
    <t>Submódulo 2.1 – 13º (décimo terceiro) Salário e Adicional de Férias</t>
  </si>
  <si>
    <t>2.1</t>
  </si>
  <si>
    <t>13º (décimo terceiro) Salário e Adicional de Férias</t>
  </si>
  <si>
    <t>Valor (R$)</t>
  </si>
  <si>
    <r>
      <t>13º (décimo terceiro) Salário</t>
    </r>
    <r>
      <rPr>
        <b/>
        <sz val="11"/>
        <color rgb="FF000000"/>
        <rFont val="Calibri"/>
        <family val="2"/>
      </rPr>
      <t xml:space="preserve"> </t>
    </r>
    <r>
      <rPr>
        <sz val="8"/>
        <color rgb="FFFF0000"/>
        <rFont val="Calibri"/>
        <family val="2"/>
      </rPr>
      <t>Obrigatória a cotação de 8,33% sobre o valor do Módulo 1 – Composição da Remuneração, conforme Anexo XII da IN 5/17</t>
    </r>
  </si>
  <si>
    <r>
      <t>Adicional de Férias</t>
    </r>
    <r>
      <rPr>
        <b/>
        <sz val="10"/>
        <color rgb="FF009900"/>
        <rFont val="Arial"/>
        <family val="2"/>
      </rPr>
      <t xml:space="preserve"> </t>
    </r>
    <r>
      <rPr>
        <sz val="8"/>
        <color rgb="FFFF0000"/>
        <rFont val="Arial"/>
        <family val="2"/>
      </rPr>
      <t>Obrigatória a cotação de 3,025% sobre o valor do Módulo 1 – Composição da Remuneração, conforme Anexo XII da IN 5/17 (Férias + Adicional = 9,075% + 3,025% = 12,10%)</t>
    </r>
  </si>
  <si>
    <t>Incidência dos encargos do Submódulo 2.2 sobre o total do Submódulo 2.1</t>
  </si>
  <si>
    <t>Nota 1: Como a planilha de custos e formação de preços é calculada mensalmente, provisiona-se proporcionalmente 1/12 (um doze avos) dos valores referentes à gratificação natalina e adicional de férias.
Nota 2: O adicional de férias contido no Submódulo 2.1 corresponde a 1/3 (um terço) da remuneração que por sua vez é dividido por 12 (doze) conforme Nota 1 acima.</t>
  </si>
  <si>
    <r>
      <t xml:space="preserve">Submódulo 2.2 - Encargos Previdenciários (GPS), Fundo de Garantia por Tempo de Serviço (FGTS) e outras contribuições </t>
    </r>
    <r>
      <rPr>
        <sz val="11"/>
        <color rgb="FF0000FF"/>
        <rFont val="Calibri"/>
        <family val="2"/>
      </rPr>
      <t>(Base de cálculo: Módulo 1 + Submódulo 2.1)</t>
    </r>
  </si>
  <si>
    <t>2.2</t>
  </si>
  <si>
    <t>GPS, FGTS e outras contribuições</t>
  </si>
  <si>
    <t>Percentual (%)</t>
  </si>
  <si>
    <t>INSS</t>
  </si>
  <si>
    <t>Salário Educação</t>
  </si>
  <si>
    <r>
      <t xml:space="preserve">RAT x FAP
</t>
    </r>
    <r>
      <rPr>
        <sz val="8"/>
        <color rgb="FFFF0000"/>
        <rFont val="Calibri"/>
        <family val="2"/>
      </rPr>
      <t>Cálculo do valor: % do SAT x FAP (Fator Acidentário de Prevenção de cada empresa)</t>
    </r>
  </si>
  <si>
    <t>RAT =</t>
  </si>
  <si>
    <t xml:space="preserve"> FAP =</t>
  </si>
  <si>
    <t>SESC ou SESI</t>
  </si>
  <si>
    <t>SENAC ou SENAI</t>
  </si>
  <si>
    <t>F</t>
  </si>
  <si>
    <t>SEBRAE</t>
  </si>
  <si>
    <t>G</t>
  </si>
  <si>
    <t>INCRA</t>
  </si>
  <si>
    <t>H</t>
  </si>
  <si>
    <t>FGTS</t>
  </si>
  <si>
    <r>
  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2.1, e o</t>
    </r>
    <r>
      <rPr>
        <sz val="9"/>
        <color rgb="FF009900"/>
        <rFont val="Calibri"/>
        <family val="2"/>
      </rPr>
      <t xml:space="preserve"> </t>
    </r>
    <r>
      <rPr>
        <sz val="9"/>
        <color rgb="FF000000"/>
        <rFont val="Calibri"/>
        <family val="2"/>
      </rPr>
      <t>Módulo 4.</t>
    </r>
  </si>
  <si>
    <t>Submódulo 2.3 – Benefícios Mensais e Diários</t>
  </si>
  <si>
    <t>2.3</t>
  </si>
  <si>
    <t>Benefícios Mensais e Diários</t>
  </si>
  <si>
    <r>
      <t xml:space="preserve">Transporte </t>
    </r>
    <r>
      <rPr>
        <sz val="10"/>
        <color rgb="FFFF0000"/>
        <rFont val="Calibri"/>
        <family val="2"/>
      </rPr>
      <t>Cálculo do valor: [(2xVTx22) – (6%xSB)]</t>
    </r>
  </si>
  <si>
    <t xml:space="preserve">      A.1) Valor da passagem do transporte coletivo no município de prestação dos serviços:</t>
  </si>
  <si>
    <t xml:space="preserve">      A.2) Quantidade de passagens por dia por empregado:</t>
  </si>
  <si>
    <t xml:space="preserve">      A.3) Quantidade de dias do mês de recebimento de passagens</t>
  </si>
  <si>
    <r>
      <t xml:space="preserve">     A.4) Participação do empregado em percentual do salário-base</t>
    </r>
    <r>
      <rPr>
        <sz val="9"/>
        <color rgb="FFFF0000"/>
        <rFont val="Calibri"/>
        <family val="2"/>
      </rPr>
      <t xml:space="preserve"> (cláus. 20 CCT 2021)</t>
    </r>
  </si>
  <si>
    <r>
      <t>Auxílio-Refeição/Alimentação</t>
    </r>
    <r>
      <rPr>
        <b/>
        <sz val="10"/>
        <color rgb="FFFF0000"/>
        <rFont val="Calibri"/>
        <family val="2"/>
      </rPr>
      <t xml:space="preserve"> </t>
    </r>
    <r>
      <rPr>
        <sz val="9"/>
        <color rgb="FFFF0000"/>
        <rFont val="Calibri"/>
        <family val="2"/>
      </rPr>
      <t>Cálculo do valor = [(22xVA)x(1-0,19%)]</t>
    </r>
  </si>
  <si>
    <r>
      <t xml:space="preserve">      B.1) Valor do auxílio-lanche </t>
    </r>
    <r>
      <rPr>
        <sz val="9"/>
        <color rgb="FFFF0000"/>
        <rFont val="Calibri"/>
        <family val="2"/>
      </rPr>
      <t>(clausula 18 da CCT 2021)</t>
    </r>
    <r>
      <rPr>
        <sz val="9"/>
        <color rgb="FF000000"/>
        <rFont val="Calibri"/>
        <family val="2"/>
      </rPr>
      <t>:</t>
    </r>
  </si>
  <si>
    <t>ok</t>
  </si>
  <si>
    <t xml:space="preserve">      B.2) Quantidade de dias do mês de recebimento de auxílio-lanche</t>
  </si>
  <si>
    <t xml:space="preserve">     B.3) Participação do empregado em percentual sobre o auxílio-alimentação</t>
  </si>
  <si>
    <t xml:space="preserve">Outros (especificar)                                            </t>
  </si>
  <si>
    <r>
      <t xml:space="preserve">Plano de Benefício Familiar </t>
    </r>
    <r>
      <rPr>
        <sz val="10"/>
        <color rgb="FFFF0000"/>
        <rFont val="Calibri"/>
        <family val="2"/>
      </rPr>
      <t xml:space="preserve">(cláusula 29 da CCT 2021) </t>
    </r>
    <r>
      <rPr>
        <sz val="10"/>
        <color rgb="FF0000FF"/>
        <rFont val="Calibri"/>
        <family val="2"/>
      </rPr>
      <t>Sem participação do empregado</t>
    </r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</si>
  <si>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</si>
  <si>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</si>
  <si>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</si>
  <si>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t>Módulo 3 - Provisão para Rescisão</t>
  </si>
  <si>
    <t>Provisão para Rescisão</t>
  </si>
  <si>
    <t>Valor  (R$)</t>
  </si>
  <si>
    <r>
      <t xml:space="preserve">Aviso Prévio Indenizado </t>
    </r>
    <r>
      <rPr>
        <sz val="9"/>
        <color rgb="FFFF0000"/>
        <rFont val="Calibri"/>
        <family val="2"/>
      </rPr>
      <t>Aviso-prévio indenizado Cálculo do valor = {Rem/12 + 13º/12=(Rem/12)/12 + Férias/12=(Rem/12)/12 + (1/3xFérias)/12=1/3x[(Rem/12)/12]} x (30/30=1) x 5% de rotatividade anual - Os reflexos de 13º, F e 1/3F são referentes a 1 mês de APInd - Na prorrogação, poderão ser considerados 3 dias conforme Lei nº 12.506/2011, dependendo da análise do nº de ocorrências deste evento no período</t>
    </r>
  </si>
  <si>
    <t>Incidência do FGTS sobre o Aviso Prévio Indenizado</t>
  </si>
  <si>
    <r>
      <t xml:space="preserve">Aviso Prévio Trabalhado </t>
    </r>
    <r>
      <rPr>
        <sz val="9"/>
        <color rgb="FFFF0000"/>
        <rFont val="Calibri"/>
        <family val="2"/>
      </rPr>
      <t>Cálculo do valor= [(Rem/30)x7]/20 meses do contratox100% dos empregados - ao final do contrato</t>
    </r>
  </si>
  <si>
    <t xml:space="preserve">Incidência dos encargos do Submódulo 2.2 sobre o Aviso Prévio Trabalhado         </t>
  </si>
  <si>
    <t>Multa do FGTS sobre o Aviso Prévio Trabalhado e sobre o Aviso Prévio Indenizado Obrigatória a cotação de 4% sobre o valor do Módulo 1 – Composição da Remuneração, conforme Anexo XII da IN Seges nº 5/2017, considerada a alteração do art. 1º Lei 13.932/19, que exclui 10% da Contribuição Social</t>
  </si>
  <si>
    <t>Módulo 4 - Custo de Reposição do Profissional Ausente</t>
  </si>
  <si>
    <t>Nota 1: Os itens que contemplam o módulo 4 se referem ao custo dos dias trabalhados pelo repositor/substituto que por ventura venha cobrir o empregado nos casos de Ausências Legais (Submódulo 4.1) e/ou na Intrajornada (Submódulo 4.2) a depender da prestação do serviço.
Nota 2: Haverá a incidência do Submódulo 2.2 sobre esse módulo.</t>
  </si>
  <si>
    <r>
      <t xml:space="preserve">Base de cálculo para o Custo de Reposição do Profissional Ausente (substituto): BCCPA = Rem + 13º + Férias + 1/3Férias </t>
    </r>
    <r>
      <rPr>
        <sz val="11"/>
        <color rgb="FFFF0000"/>
        <rFont val="Calibri"/>
        <family val="2"/>
      </rPr>
      <t>(exceto a linha “A” que tem % fixo pela conta vinculada e o Afastamento Maternidade) -</t>
    </r>
    <r>
      <rPr>
        <b/>
        <sz val="11"/>
        <color rgb="FFFF0000"/>
        <rFont val="Calibri"/>
        <family val="2"/>
      </rPr>
      <t xml:space="preserve"> </t>
    </r>
    <r>
      <rPr>
        <sz val="11"/>
        <color rgb="FF000000"/>
        <rFont val="Calibri"/>
        <family val="2"/>
      </rPr>
      <t>Conforme item 89 do Relatório do Acórdão TCU nº 1.753/2008 do Plenário</t>
    </r>
    <r>
      <rPr>
        <sz val="11"/>
        <color rgb="FF000000"/>
        <rFont val="Calibri"/>
        <family val="2"/>
      </rPr>
      <t xml:space="preserve">
OBS: O valor das Férias acima, quando tiver conta vinculada, deve ser o mesmo do item 4.1.”A” abaixo.</t>
    </r>
  </si>
  <si>
    <t>Submódulo 4.1 – Ausências Legais</t>
  </si>
  <si>
    <t>4.1</t>
  </si>
  <si>
    <t>Ausências Legais</t>
  </si>
  <si>
    <r>
      <t>Férias</t>
    </r>
    <r>
      <rPr>
        <b/>
        <sz val="10"/>
        <color rgb="FF009900"/>
        <rFont val="Calibri"/>
        <family val="2"/>
      </rPr>
      <t xml:space="preserve"> </t>
    </r>
  </si>
  <si>
    <r>
      <t xml:space="preserve">Substituto nas Ausências Legais </t>
    </r>
    <r>
      <rPr>
        <sz val="10"/>
        <color rgb="FFFF0000"/>
        <rFont val="Calibri"/>
        <family val="2"/>
      </rPr>
      <t>Cálculo do valor = [(</t>
    </r>
    <r>
      <rPr>
        <sz val="10"/>
        <color rgb="FF0000FF"/>
        <rFont val="Calibri"/>
        <family val="2"/>
      </rPr>
      <t>BCCPA</t>
    </r>
    <r>
      <rPr>
        <sz val="10"/>
        <color rgb="FFFF0000"/>
        <rFont val="Calibri"/>
        <family val="2"/>
      </rPr>
      <t>/30)x2,96dias]/12</t>
    </r>
  </si>
  <si>
    <r>
      <t xml:space="preserve">Substituto na cobertura de Licença-Paternidade </t>
    </r>
    <r>
      <rPr>
        <sz val="10"/>
        <color rgb="FFFF0000"/>
        <rFont val="Calibri"/>
        <family val="2"/>
      </rPr>
      <t>Cálculo do valor = {[(</t>
    </r>
    <r>
      <rPr>
        <sz val="10"/>
        <color rgb="FF0000FF"/>
        <rFont val="Calibri"/>
        <family val="2"/>
      </rPr>
      <t>BCCPA</t>
    </r>
    <r>
      <rPr>
        <sz val="10"/>
        <color rgb="FFFF0000"/>
        <rFont val="Calibri"/>
        <family val="2"/>
      </rPr>
      <t>/30)x5dias]/12}x1,5%</t>
    </r>
  </si>
  <si>
    <r>
      <t xml:space="preserve">Substituto na cobertura de ausência por acidente de trabalho </t>
    </r>
    <r>
      <rPr>
        <sz val="10"/>
        <color rgb="FFFF0000"/>
        <rFont val="Calibri"/>
        <family val="2"/>
      </rPr>
      <t>Cálculo do valor = {[(</t>
    </r>
    <r>
      <rPr>
        <sz val="10"/>
        <color rgb="FF0000FF"/>
        <rFont val="Calibri"/>
        <family val="2"/>
      </rPr>
      <t>BCCPA</t>
    </r>
    <r>
      <rPr>
        <sz val="10"/>
        <color rgb="FFFF0000"/>
        <rFont val="Calibri"/>
        <family val="2"/>
      </rPr>
      <t>/30)x15dias]/12}x0,78%</t>
    </r>
  </si>
  <si>
    <r>
      <t xml:space="preserve">Substituto na cobertura de Afastamento Maternidade </t>
    </r>
    <r>
      <rPr>
        <sz val="10"/>
        <color rgb="FFFF0000"/>
        <rFont val="Calibri"/>
        <family val="2"/>
      </rPr>
      <t>Cálculo do valor = {[(</t>
    </r>
    <r>
      <rPr>
        <sz val="10"/>
        <color rgb="FF0000FF"/>
        <rFont val="Calibri"/>
        <family val="2"/>
      </rPr>
      <t>Rem</t>
    </r>
    <r>
      <rPr>
        <sz val="10"/>
        <color rgb="FFFF0000"/>
        <rFont val="Calibri"/>
        <family val="2"/>
      </rPr>
      <t>+1/3</t>
    </r>
    <r>
      <rPr>
        <sz val="10"/>
        <color rgb="FF0000FF"/>
        <rFont val="Calibri"/>
        <family val="2"/>
      </rPr>
      <t>Rem</t>
    </r>
    <r>
      <rPr>
        <sz val="10"/>
        <color rgb="FFFF0000"/>
        <rFont val="Calibri"/>
        <family val="2"/>
      </rPr>
      <t>)/12]x(4/12)}x2%</t>
    </r>
  </si>
  <si>
    <r>
      <rPr>
        <sz val="10"/>
        <color rgb="FF000000"/>
        <rFont val="Arial"/>
        <family val="2"/>
      </rPr>
      <t>Substituto na cobertura de Ausência por doença</t>
    </r>
    <r>
      <rPr>
        <b/>
        <sz val="10"/>
        <color rgb="FF0000FF"/>
        <rFont val="Arial"/>
        <family val="2"/>
      </rPr>
      <t xml:space="preserve"> </t>
    </r>
    <r>
      <rPr>
        <sz val="10"/>
        <color rgb="FFFF0000"/>
        <rFont val="Arial"/>
        <family val="2"/>
      </rPr>
      <t>Cálculo do valor = [(</t>
    </r>
    <r>
      <rPr>
        <sz val="10"/>
        <color rgb="FF0000FF"/>
        <rFont val="Arial"/>
        <family val="2"/>
      </rPr>
      <t>BCCPA</t>
    </r>
    <r>
      <rPr>
        <sz val="10"/>
        <color rgb="FFFF0000"/>
        <rFont val="Arial"/>
        <family val="2"/>
      </rPr>
      <t>/30)x3dias]/12</t>
    </r>
  </si>
  <si>
    <t>Incidência dos encargos do Submódulo 2.2 sobre o  total do Submódulo 4.1</t>
  </si>
  <si>
    <t>Submódulo 4.2 – Intrajornada</t>
  </si>
  <si>
    <t>4.2</t>
  </si>
  <si>
    <t>Intrajornada</t>
  </si>
  <si>
    <t>Intervalo para repouso ou alimentação</t>
  </si>
  <si>
    <t>Incidência dos encargos do Submódulo 2.2 sobre o total do Submódulo 4.2</t>
  </si>
  <si>
    <t>Nota: Quando houver a necessidade de reposição de um empregado durante sua ausência nos intervalos para repouso ou alimentação deve-se contemplar o Submódulo 4.2.</t>
  </si>
  <si>
    <t>Quadro-Resumo do Módulo 4 – Custo de Reposição do Profissional Ausente</t>
  </si>
  <si>
    <t>Custo de Reposição do Profissional Ausente</t>
  </si>
  <si>
    <t>Substituto nas Ausências Legais</t>
  </si>
  <si>
    <t>Substituto na Intrajornada</t>
  </si>
  <si>
    <t>Módulo 5 – Insumos Diversos</t>
  </si>
  <si>
    <t>Insumos diversos</t>
  </si>
  <si>
    <t>Uniformes e EPI</t>
  </si>
  <si>
    <t>Materiais</t>
  </si>
  <si>
    <t>Equipamentos</t>
  </si>
  <si>
    <t xml:space="preserve">Outros (especificar)                                          </t>
  </si>
  <si>
    <t>Nota: Valores mensais por empregado.</t>
  </si>
  <si>
    <t>Módulo 6 -  Custos Indiretos, Lucro e Tributos</t>
  </si>
  <si>
    <t>Custos Indiretos, Lucro e Tributos</t>
  </si>
  <si>
    <r>
      <t>BASE DE CÁLCULO DOS CUSTOS INDIRETOS</t>
    </r>
    <r>
      <rPr>
        <sz val="10"/>
        <color rgb="FFFF0000"/>
        <rFont val="Calibri"/>
        <family val="2"/>
      </rPr>
      <t xml:space="preserve"> = (Total do Módulo 1 – Composição da Remuneração + Total do Módulo 2 - Encargos e Benefícios Anuais, Mensais e Diários + Total do Módulo 3 – Provisão da Rescisão + Total do Módulo 4 - Custo de Reposição do Profissional Ausente + Total do Módulo 5 - Insumos Diversos)</t>
    </r>
  </si>
  <si>
    <t>Custos Indiretos</t>
  </si>
  <si>
    <r>
      <t xml:space="preserve">BASE DE CÁLCULO DO LUCRO </t>
    </r>
    <r>
      <rPr>
        <sz val="10"/>
        <color rgb="FFFF0000"/>
        <rFont val="Calibri"/>
        <family val="2"/>
      </rPr>
      <t>= (Total do Módulo 1 – Composição da Remuneração + Total do Módulo 2 - Encargos e Benefícios Anuais, Mensais e Diários + Total do Módulo 3 – Provisão da Rescisão + Total do Módulo 4 - Custo de Reposição do Profissional Ausente + Total do Módulo 5 - Insumos Diversos + Custos Indiretos)</t>
    </r>
  </si>
  <si>
    <t>Lucro</t>
  </si>
  <si>
    <r>
      <t xml:space="preserve">BASE DE CÁLCULO DOS TRIBUTOS </t>
    </r>
    <r>
      <rPr>
        <sz val="10"/>
        <color rgb="FFFF0000"/>
        <rFont val="Calibri"/>
        <family val="2"/>
      </rPr>
      <t>= (Total do Módulo 1 – Composição da Remuneração + Total do Módulo 2 - Encargos e Benefícios Anuais, Mensais e Diários + Total do Módulo 3 – Provisão da Rescisão + Total do Módulo 4 - Custo de Reposição do Profissional Ausente + Total do Módulo 5 - Insumos Diversos + Custos Indiretos + Lucro)</t>
    </r>
  </si>
  <si>
    <t>Tributos</t>
  </si>
  <si>
    <t>C.1    Tributos Federais (especificar)</t>
  </si>
  <si>
    <r>
      <rPr>
        <b/>
        <sz val="12"/>
        <color rgb="FF000000"/>
        <rFont val="Calibri"/>
        <family val="2"/>
      </rPr>
      <t>a) Cofins</t>
    </r>
    <r>
      <rPr>
        <b/>
        <sz val="10"/>
        <color rgb="FF000000"/>
        <rFont val="Calibri"/>
        <family val="2"/>
      </rPr>
      <t xml:space="preserve"> </t>
    </r>
    <r>
      <rPr>
        <sz val="8"/>
        <color rgb="FFFF0000"/>
        <rFont val="Calibri"/>
        <family val="2"/>
      </rPr>
      <t>(depende do regime de tributação - utilizada a hipótese de Lucro Real)</t>
    </r>
  </si>
  <si>
    <r>
      <rPr>
        <b/>
        <sz val="12"/>
        <color rgb="FF000000"/>
        <rFont val="Calibri"/>
        <family val="2"/>
      </rPr>
      <t>b) PIS</t>
    </r>
    <r>
      <rPr>
        <b/>
        <sz val="10"/>
        <color rgb="FF000000"/>
        <rFont val="Calibri"/>
        <family val="2"/>
      </rPr>
      <t xml:space="preserve"> </t>
    </r>
    <r>
      <rPr>
        <sz val="9"/>
        <color rgb="FFFF0000"/>
        <rFont val="Calibri"/>
        <family val="2"/>
      </rPr>
      <t>(depende do regime de tributação - utilizada a hipótese de Lucro Real)</t>
    </r>
  </si>
  <si>
    <r>
      <t>c) IRPJ</t>
    </r>
    <r>
      <rPr>
        <b/>
        <sz val="12"/>
        <color rgb="FFFF0000"/>
        <rFont val="Calibri"/>
        <family val="2"/>
      </rPr>
      <t xml:space="preserve"> </t>
    </r>
    <r>
      <rPr>
        <b/>
        <sz val="12"/>
        <color rgb="FF0000FF"/>
        <rFont val="Calibri"/>
        <family val="2"/>
      </rPr>
      <t>-</t>
    </r>
    <r>
      <rPr>
        <b/>
        <sz val="9"/>
        <color rgb="FF0000FF"/>
        <rFont val="Calibri"/>
        <family val="2"/>
      </rPr>
      <t xml:space="preserve"> Em face dos Acórdãos TCU nºs 950/2007-P e 205/2018-P, o licitante não pode cotar expressamente este tributo.</t>
    </r>
  </si>
  <si>
    <r>
      <t xml:space="preserve">d) CSLL </t>
    </r>
    <r>
      <rPr>
        <b/>
        <sz val="10"/>
        <color rgb="FF0000FF"/>
        <rFont val="Calibri"/>
        <family val="2"/>
      </rPr>
      <t xml:space="preserve">- </t>
    </r>
    <r>
      <rPr>
        <b/>
        <sz val="9"/>
        <color rgb="FF0000FF"/>
        <rFont val="Calibri"/>
        <family val="2"/>
      </rPr>
      <t>Em face dos Acórdãos TCU nºs 950/2007-P e 205/2018-P, o licitante não pode cotar expressamente este tributo.</t>
    </r>
  </si>
  <si>
    <t>C.2   Tributos Estaduais (especificar)</t>
  </si>
  <si>
    <t>C.3   Tributos Municipais (especificar):</t>
  </si>
  <si>
    <t xml:space="preserve">a) ISS </t>
  </si>
  <si>
    <t xml:space="preserve">Percentual Total e Valor Total de Tributos  </t>
  </si>
  <si>
    <t>Cálculo dos Tributos</t>
  </si>
  <si>
    <t xml:space="preserve">                  Base de Cálculo para os Tributos</t>
  </si>
  <si>
    <t xml:space="preserve"> = ( ---------------------------------------------------------------- ) x Alíquota do Tributo</t>
  </si>
  <si>
    <t xml:space="preserve">         1 - (Total de Tributos em % dividido por 100)</t>
  </si>
  <si>
    <t>Nota 1: Custos Indiretos, Lucro e Tributos por empregado.
Nota 2: O valor referente a tributos é obtido aplicando-se o percentual sobre o valor do faturamento.</t>
  </si>
  <si>
    <r>
      <t xml:space="preserve">
</t>
    </r>
    <r>
      <rPr>
        <b/>
        <sz val="11"/>
        <color rgb="FF000000"/>
        <rFont val="Calibri"/>
        <family val="2"/>
      </rPr>
      <t>2. QUADRO-RESUMO DO CUSTO POR EMPREGADO</t>
    </r>
    <r>
      <rPr>
        <b/>
        <sz val="11"/>
        <color rgb="FF000000"/>
        <rFont val="Calibri"/>
        <family val="2"/>
      </rPr>
      <t xml:space="preserve">
</t>
    </r>
  </si>
  <si>
    <t xml:space="preserve">                          Mão de obra vinculada à execução contratual (valor por empregado)</t>
  </si>
  <si>
    <t>Módulo 1 - Composição da Remuneração</t>
  </si>
  <si>
    <t>Módulo 3 – Provisão para Rescisão</t>
  </si>
  <si>
    <t>Módulo 4 – Custo de Reposição do Profissional Ausente</t>
  </si>
  <si>
    <t>Módulo 5 - Insumo Diversos</t>
  </si>
  <si>
    <t>Subtotal (A + B + C + D + E)</t>
  </si>
  <si>
    <t>Módulo 6 - Custos Indiretos, Lucro e Tributos</t>
  </si>
  <si>
    <t>Valor Total por Empregado</t>
  </si>
  <si>
    <t>3. QUADRO RESUMO - VALOR MENSAL DOS SERVIÇOS</t>
  </si>
  <si>
    <t>Tipo de serviço
(A)</t>
  </si>
  <si>
    <t>Valor proposto por empregado
(B)</t>
  </si>
  <si>
    <t>Quantidade de empregados por posto
(C)</t>
  </si>
  <si>
    <t>Valor proposto por posto
(D) = (B x C)</t>
  </si>
  <si>
    <t>Quantidade de postos
(E)</t>
  </si>
  <si>
    <t>Valor total do serviço
(F) = (D x E)</t>
  </si>
  <si>
    <t>Aux. Manutenção Predial 40h</t>
  </si>
  <si>
    <t>4. QUADRO DEMONSTRATIVO - VALOR GLOBAL DA PROPOSTA</t>
  </si>
  <si>
    <t>Valor global da proposta</t>
  </si>
  <si>
    <t xml:space="preserve">                            Descrição</t>
  </si>
  <si>
    <t>Valor proposto por posto de trabalho</t>
  </si>
  <si>
    <t>Valor mensal do serviço</t>
  </si>
  <si>
    <t>Valor global da proposta (valor mensal do serviço x nº de meses do contrato)</t>
  </si>
  <si>
    <t xml:space="preserve">SERVIÇO DE APOIO ADMINISTRATIVO – Servente de Limepza </t>
  </si>
  <si>
    <t>Servente de Limpeza – jornada de 40 horas semanais</t>
  </si>
  <si>
    <t>Servente de Limpeza</t>
  </si>
  <si>
    <t xml:space="preserve">Adicional Insalubridade </t>
  </si>
  <si>
    <t xml:space="preserve">Total </t>
  </si>
  <si>
    <t>Servente de Limpeza 40h</t>
  </si>
  <si>
    <t>8 + 13d</t>
  </si>
  <si>
    <t>Caxias do Sul/RS</t>
  </si>
  <si>
    <t>Servente de Limpeza – jornada de 12 horas semanais</t>
  </si>
  <si>
    <r>
      <t xml:space="preserve">Salário-Base </t>
    </r>
    <r>
      <rPr>
        <sz val="10"/>
        <color rgb="FFFF0000"/>
        <rFont val="Calibri"/>
        <family val="2"/>
      </rPr>
      <t>(12h)</t>
    </r>
  </si>
  <si>
    <r>
      <t xml:space="preserve">      B.1) Valor do auxílio-lanche </t>
    </r>
    <r>
      <rPr>
        <sz val="9"/>
        <color rgb="FFFF0000"/>
        <rFont val="Calibri"/>
        <family val="2"/>
      </rPr>
      <t>(clausula 19 da CCT 2021)</t>
    </r>
    <r>
      <rPr>
        <sz val="9"/>
        <color rgb="FF000000"/>
        <rFont val="Calibri"/>
        <family val="2"/>
      </rPr>
      <t>:</t>
    </r>
  </si>
  <si>
    <t>DESPESAS COM ROTATIVIDADE DOS FUNCIONÁRIOS (DEVIDO A CARGA HORÁRIA E REMUNERAÇÃO BAIXA)</t>
  </si>
  <si>
    <t>Servente de Limpeza 12h</t>
  </si>
  <si>
    <t>Passo Fundo/RS</t>
  </si>
  <si>
    <t>Pelotas/RS</t>
  </si>
  <si>
    <t>Santa Cruz do sul /RS</t>
  </si>
  <si>
    <t>Santa Maria /RS</t>
  </si>
  <si>
    <t>Santa Rosa /RS</t>
  </si>
  <si>
    <t>Uruguaiana/RS</t>
  </si>
  <si>
    <t xml:space="preserve">SERVIÇO DE APOIO ADMINISTRATIVO – Copeiro </t>
  </si>
  <si>
    <t>Copeiro – jornada de 40 horas semanais</t>
  </si>
  <si>
    <t>Copeiro</t>
  </si>
  <si>
    <t>Copeiro 40h</t>
  </si>
  <si>
    <t xml:space="preserve">SERVIÇO DE APOIO ADMINISTRATIVO – Motorista </t>
  </si>
  <si>
    <t>Reg. MTE nº: RS0003345/2021</t>
  </si>
  <si>
    <t>Motorista – jornada de 44 horas semanais</t>
  </si>
  <si>
    <t>Motorista</t>
  </si>
  <si>
    <t>7823-10</t>
  </si>
  <si>
    <r>
      <t xml:space="preserve">Salário-Base </t>
    </r>
    <r>
      <rPr>
        <sz val="10"/>
        <color rgb="FFFF0000"/>
        <rFont val="Calibri"/>
        <family val="2"/>
      </rPr>
      <t>(44h)</t>
    </r>
  </si>
  <si>
    <t xml:space="preserve">Cesta Básica </t>
  </si>
  <si>
    <t xml:space="preserve">Plano de Benefício Familiar </t>
  </si>
  <si>
    <t>Motorista  44h</t>
  </si>
  <si>
    <t>Uniformes - Auxiliar de Limpeza e Copeira</t>
  </si>
  <si>
    <t>Material</t>
  </si>
  <si>
    <t>Unidade de medida</t>
  </si>
  <si>
    <t>Estimativa de utilização em 12 meses</t>
  </si>
  <si>
    <t>Preço Unitário médio</t>
  </si>
  <si>
    <t>Preço Total para 12meses</t>
  </si>
  <si>
    <t>vida útil estimada/meses</t>
  </si>
  <si>
    <t>Preço Mensal</t>
  </si>
  <si>
    <t>Calças</t>
  </si>
  <si>
    <t>Unidade</t>
  </si>
  <si>
    <t>camisas/camisetas manga curta</t>
  </si>
  <si>
    <t>camisas/camisetas manga longa</t>
  </si>
  <si>
    <t>Jaqueta/casaco</t>
  </si>
  <si>
    <t>Pares de calçados</t>
  </si>
  <si>
    <t>Par</t>
  </si>
  <si>
    <t>Pares de luvas emborrachadas</t>
  </si>
  <si>
    <t>Crachá de identificação</t>
  </si>
  <si>
    <t xml:space="preserve">Valor mensal </t>
  </si>
  <si>
    <t>Uniformes - Motorista</t>
  </si>
  <si>
    <t xml:space="preserve">Motorista </t>
  </si>
  <si>
    <t>Camisas/camisetas manga curta</t>
  </si>
  <si>
    <t>Camisas/camisetas manga longa</t>
  </si>
  <si>
    <t>Item</t>
  </si>
  <si>
    <t>Serviço</t>
  </si>
  <si>
    <t>Jornada do Posto</t>
  </si>
  <si>
    <t>Preço Mensal por Posto</t>
  </si>
  <si>
    <t>Nº de postos</t>
  </si>
  <si>
    <t>Valor Mensal Total (jan a ago/22)</t>
  </si>
  <si>
    <t>Valor Mensal do Item</t>
  </si>
  <si>
    <t>Nº de meses</t>
  </si>
  <si>
    <t>Preço Global do Item</t>
  </si>
  <si>
    <t>Valor mês (jan a ago)</t>
  </si>
  <si>
    <t>Set de 2022</t>
  </si>
  <si>
    <t>Retroativo set/21</t>
  </si>
  <si>
    <t>Retroativo out,nov e dez/21</t>
  </si>
  <si>
    <t>Aux. Manutenção Predial</t>
  </si>
  <si>
    <t>40h semanais</t>
  </si>
  <si>
    <t xml:space="preserve">Servente de limpeza </t>
  </si>
  <si>
    <t>Servente de limpeza Caxias do Sul/Rs</t>
  </si>
  <si>
    <t>12h semanais</t>
  </si>
  <si>
    <t>Servente de limpeza Passo Fundo/Rs</t>
  </si>
  <si>
    <t>Servente de limpeza Pelotas/Rs</t>
  </si>
  <si>
    <t xml:space="preserve">Servente de limpeza Santa Cruz do Sul/Rs </t>
  </si>
  <si>
    <t>Servente de limpeza Santa Maria/Rs</t>
  </si>
  <si>
    <t>Servente de limpeza Santa Rosa/Rs</t>
  </si>
  <si>
    <t>Servente de limpeza Uruguaiana/Rs</t>
  </si>
  <si>
    <t xml:space="preserve">Copeiro </t>
  </si>
  <si>
    <t>44h semanais</t>
  </si>
  <si>
    <t>Soma:</t>
  </si>
  <si>
    <t>Valor Total Mensal dos Serviços</t>
  </si>
  <si>
    <t xml:space="preserve">Preço Global dos Serviços </t>
  </si>
  <si>
    <t>Serviços/postos de trabalho</t>
  </si>
  <si>
    <t>Valor atual 44h</t>
  </si>
  <si>
    <t>Novo Valor 44h</t>
  </si>
  <si>
    <t>Jornada</t>
  </si>
  <si>
    <t>Servente de limpeza Caxias do Sul/RS</t>
  </si>
  <si>
    <t>Servente de limpeza Passo Fundo/RS</t>
  </si>
  <si>
    <t>Servente de limpeza Pelotas/RS</t>
  </si>
  <si>
    <t>Servente de limpeza Santa Cruz do Sul/RS</t>
  </si>
  <si>
    <t>Servente de limpeza Santa Maria/RS</t>
  </si>
  <si>
    <t>Servente de limpeza Santa Rosa/RS</t>
  </si>
  <si>
    <t>Servente de limpeza Uruguaiana/RS</t>
  </si>
  <si>
    <t>Reajuste CCT Asseio
e Conservação 2023</t>
  </si>
  <si>
    <t>Valor Mensal Total</t>
  </si>
  <si>
    <t>1º de junho de 2023</t>
  </si>
  <si>
    <t xml:space="preserve"> </t>
  </si>
  <si>
    <t>aumento 7,65%</t>
  </si>
  <si>
    <t>8 meses +            15 dias</t>
  </si>
  <si>
    <t>8 + 15d</t>
  </si>
  <si>
    <t>1º de janeiro de 2024</t>
  </si>
  <si>
    <t>fórmula está errada</t>
  </si>
  <si>
    <t>ANEXO IV do Pregão nº 9000x/2024 – CONTA VINCULADA
MODELO DE PLANILHA DE CUSTOS E FORMAÇÃO DE PREÇOS</t>
  </si>
  <si>
    <t>317/2024</t>
  </si>
  <si>
    <t>Pregão nº 9000x/2024</t>
  </si>
  <si>
    <t>Data: xx/xx/2024</t>
  </si>
  <si>
    <t>Valores ilustrativos, adaptáveis à proposta da fornecedora</t>
  </si>
  <si>
    <t>Valores Ilustrativos, adaptáveis à proposta da fornecedora.</t>
  </si>
  <si>
    <t>Valores ilustrativos, adaptáveis à oferta da fornecedora</t>
  </si>
  <si>
    <t xml:space="preserve">QUADRO RESUMO: conferência dos valores </t>
  </si>
  <si>
    <t>Valores e referências ilustrativas, adaptáveis à proposta da fornecedora</t>
  </si>
  <si>
    <t>Contrato Coren-RS 
nº xx/20xx</t>
  </si>
  <si>
    <t>Valores e referências ilustrativas, adaptáveis à oferta da fornecedora.</t>
  </si>
  <si>
    <t>ANEXO IV do Pregão nº xx/2024 – CONTA VINCULADA
MODELO DE PLANILHA DE CUSTOS E FORMAÇÃO DE PREÇOS</t>
  </si>
  <si>
    <t>Pregão nº xx/xxx</t>
  </si>
  <si>
    <t>Data:  xx/xx/xxxx</t>
  </si>
  <si>
    <t>Valores e referências ilustrativas, adaptáveis à oferta da fornecedora</t>
  </si>
  <si>
    <t>Pregão nº xx/2024</t>
  </si>
  <si>
    <t>Data:xx/xx/2024</t>
  </si>
  <si>
    <t>Pregão nº xxxx/2024</t>
  </si>
  <si>
    <t>Valores e referências ilustrativos, adaptáveis à oferta da fornecedora.</t>
  </si>
  <si>
    <t>Pregão: xx/2024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</si>
</sst>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R$ &quot;#,##0.00"/>
    <numFmt numFmtId="165" formatCode="#,##0.00&quot; &quot;;&quot;(&quot;#,##0.00&quot;)&quot;;&quot;-&quot;#&quot; &quot;;@&quot; &quot;"/>
    <numFmt numFmtId="166" formatCode="&quot; &quot;[$R$-416]&quot; &quot;#,##0.00&quot; &quot;;&quot;-&quot;[$R$-416]&quot; &quot;#,##0.00&quot; &quot;;&quot; &quot;[$R$-416]&quot; -&quot;00&quot; &quot;;&quot; &quot;@&quot; &quot;"/>
    <numFmt numFmtId="167" formatCode="[$R$-416]&quot; &quot;#,##0.00"/>
    <numFmt numFmtId="168" formatCode="0;[Red]&quot;-&quot;0"/>
    <numFmt numFmtId="169" formatCode="&quot; &quot;#,##0.00&quot; &quot;;&quot;-&quot;#,##0.00&quot; &quot;;&quot; -&quot;00&quot; &quot;;&quot; &quot;@&quot; &quot;"/>
    <numFmt numFmtId="170" formatCode="0.000%"/>
    <numFmt numFmtId="171" formatCode="[$R$-416]&quot; &quot;#,##0.00;[Red]&quot;-&quot;[$R$-416]&quot; &quot;#,##0.00"/>
    <numFmt numFmtId="172" formatCode="0.0000"/>
    <numFmt numFmtId="173" formatCode="0.0000%"/>
    <numFmt numFmtId="174" formatCode="[$R$-416]\ #,##0.00"/>
  </numFmts>
  <fonts count="62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1"/>
      <color rgb="FF333399"/>
      <name val="Calibri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u/>
      <sz val="10"/>
      <color rgb="FF0000FF"/>
      <name val="Arial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b/>
      <i/>
      <u/>
      <sz val="11"/>
      <color rgb="FF000000"/>
      <name val="Arial"/>
      <family val="2"/>
    </font>
    <font>
      <b/>
      <sz val="11"/>
      <color rgb="FF333333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b/>
      <sz val="18"/>
      <color rgb="FF003366"/>
      <name val="Cambria"/>
      <family val="1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800080"/>
      <name val="Calibri"/>
      <family val="2"/>
    </font>
    <font>
      <b/>
      <sz val="12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Arial"/>
      <family val="2"/>
    </font>
    <font>
      <b/>
      <sz val="15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color rgb="FF0000FF"/>
      <name val="Calibri"/>
      <family val="2"/>
    </font>
    <font>
      <sz val="9"/>
      <color rgb="FF000000"/>
      <name val="Calibri"/>
      <family val="2"/>
    </font>
    <font>
      <sz val="10"/>
      <color rgb="FFFF0000"/>
      <name val="Calibri"/>
      <family val="2"/>
    </font>
    <font>
      <b/>
      <sz val="11"/>
      <color rgb="FF000000"/>
      <name val="Arial"/>
      <family val="2"/>
    </font>
    <font>
      <sz val="8"/>
      <color rgb="FFFF0000"/>
      <name val="Calibri"/>
      <family val="2"/>
    </font>
    <font>
      <b/>
      <sz val="10"/>
      <color rgb="FF009900"/>
      <name val="Arial"/>
      <family val="2"/>
    </font>
    <font>
      <sz val="8"/>
      <color rgb="FFFF0000"/>
      <name val="Arial"/>
      <family val="2"/>
    </font>
    <font>
      <sz val="11"/>
      <color rgb="FF0000FF"/>
      <name val="Calibri"/>
      <family val="2"/>
    </font>
    <font>
      <sz val="9"/>
      <color rgb="FF009900"/>
      <name val="Calibri"/>
      <family val="2"/>
    </font>
    <font>
      <b/>
      <sz val="9"/>
      <color rgb="FF000000"/>
      <name val="Calibri"/>
      <family val="2"/>
    </font>
    <font>
      <sz val="9"/>
      <color rgb="FFFF0000"/>
      <name val="Calibri"/>
      <family val="2"/>
    </font>
    <font>
      <b/>
      <sz val="10"/>
      <color rgb="FFFF0000"/>
      <name val="Calibri"/>
      <family val="2"/>
    </font>
    <font>
      <b/>
      <strike/>
      <sz val="10"/>
      <color rgb="FF009900"/>
      <name val="Calibri"/>
      <family val="2"/>
    </font>
    <font>
      <sz val="10"/>
      <color rgb="FF0000FF"/>
      <name val="Calibri"/>
      <family val="2"/>
    </font>
    <font>
      <sz val="8"/>
      <color rgb="FF000000"/>
      <name val="Calibri"/>
      <family val="2"/>
    </font>
    <font>
      <b/>
      <sz val="11"/>
      <color rgb="FFFF0000"/>
      <name val="Calibri"/>
      <family val="2"/>
    </font>
    <font>
      <b/>
      <sz val="10"/>
      <color rgb="FF009900"/>
      <name val="Calibri"/>
      <family val="2"/>
    </font>
    <font>
      <b/>
      <sz val="10"/>
      <color rgb="FF0000FF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14"/>
      <color rgb="FF000000"/>
      <name val="Calibri"/>
      <family val="2"/>
    </font>
    <font>
      <b/>
      <sz val="10"/>
      <color rgb="FFFF0000"/>
      <name val="Arial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9"/>
      <color rgb="FF0000FF"/>
      <name val="Calibri"/>
      <family val="2"/>
    </font>
    <font>
      <b/>
      <sz val="9"/>
      <color rgb="FFFF0000"/>
      <name val="Calibri"/>
      <family val="2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Garamond"/>
      <family val="1"/>
    </font>
    <font>
      <sz val="9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66"/>
        <bgColor rgb="FFFFFF66"/>
      </patternFill>
    </fill>
    <fill>
      <patternFill patternType="solid">
        <fgColor rgb="FFDA9694"/>
        <bgColor rgb="FFDA9694"/>
      </patternFill>
    </fill>
    <fill>
      <patternFill patternType="solid">
        <fgColor rgb="FFFCD5B4"/>
        <bgColor rgb="FFFCD5B4"/>
      </patternFill>
    </fill>
  </fills>
  <borders count="3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52">
    <xf numFmtId="0" fontId="0" fillId="0" borderId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0" borderId="6" applyNumberFormat="0" applyProtection="0"/>
    <xf numFmtId="0" fontId="17" fillId="0" borderId="7" applyNumberFormat="0" applyProtection="0"/>
    <xf numFmtId="0" fontId="18" fillId="0" borderId="8" applyNumberFormat="0" applyProtection="0"/>
    <xf numFmtId="0" fontId="18" fillId="0" borderId="0" applyNumberFormat="0" applyBorder="0" applyProtection="0"/>
    <xf numFmtId="0" fontId="4" fillId="10" borderId="0" applyNumberFormat="0" applyBorder="0" applyProtection="0"/>
    <xf numFmtId="0" fontId="8" fillId="13" borderId="1" applyNumberFormat="0" applyProtection="0"/>
    <xf numFmtId="0" fontId="15" fillId="20" borderId="5" applyNumberFormat="0" applyProtection="0"/>
    <xf numFmtId="0" fontId="5" fillId="20" borderId="1" applyNumberFormat="0" applyProtection="0"/>
    <xf numFmtId="0" fontId="7" fillId="0" borderId="3" applyNumberFormat="0" applyProtection="0"/>
    <xf numFmtId="0" fontId="6" fillId="21" borderId="2" applyNumberFormat="0" applyProtection="0"/>
    <xf numFmtId="0" fontId="20" fillId="0" borderId="0" applyNumberFormat="0" applyBorder="0" applyProtection="0"/>
    <xf numFmtId="0" fontId="9" fillId="23" borderId="4" applyNumberFormat="0" applyProtection="0"/>
    <xf numFmtId="0" fontId="21" fillId="0" borderId="0" applyNumberFormat="0" applyBorder="0" applyProtection="0"/>
    <xf numFmtId="0" fontId="22" fillId="0" borderId="9" applyNumberFormat="0" applyProtection="0"/>
    <xf numFmtId="0" fontId="2" fillId="2" borderId="0" applyNumberFormat="0" applyBorder="0" applyProtection="0"/>
    <xf numFmtId="0" fontId="3" fillId="8" borderId="0" applyNumberFormat="0" applyBorder="0" applyProtection="0"/>
    <xf numFmtId="0" fontId="3" fillId="14" borderId="0" applyNumberFormat="0" applyBorder="0" applyProtection="0"/>
    <xf numFmtId="0" fontId="2" fillId="18" borderId="0" applyNumberFormat="0" applyBorder="0" applyProtection="0"/>
    <xf numFmtId="0" fontId="2" fillId="3" borderId="0" applyNumberFormat="0" applyBorder="0" applyProtection="0"/>
    <xf numFmtId="0" fontId="3" fillId="9" borderId="0" applyNumberFormat="0" applyBorder="0" applyProtection="0"/>
    <xf numFmtId="0" fontId="3" fillId="15" borderId="0" applyNumberFormat="0" applyBorder="0" applyProtection="0"/>
    <xf numFmtId="0" fontId="2" fillId="15" borderId="0" applyNumberFormat="0" applyBorder="0" applyProtection="0"/>
    <xf numFmtId="0" fontId="2" fillId="4" borderId="0" applyNumberFormat="0" applyBorder="0" applyProtection="0"/>
    <xf numFmtId="0" fontId="3" fillId="10" borderId="0" applyNumberFormat="0" applyBorder="0" applyProtection="0"/>
    <xf numFmtId="0" fontId="3" fillId="16" borderId="0" applyNumberFormat="0" applyBorder="0" applyProtection="0"/>
    <xf numFmtId="0" fontId="2" fillId="16" borderId="0" applyNumberFormat="0" applyBorder="0" applyProtection="0"/>
    <xf numFmtId="0" fontId="2" fillId="5" borderId="0" applyNumberFormat="0" applyBorder="0" applyProtection="0"/>
    <xf numFmtId="0" fontId="3" fillId="11" borderId="0" applyNumberFormat="0" applyBorder="0" applyProtection="0"/>
    <xf numFmtId="0" fontId="3" fillId="11" borderId="0" applyNumberFormat="0" applyBorder="0" applyProtection="0"/>
    <xf numFmtId="0" fontId="2" fillId="5" borderId="0" applyNumberFormat="0" applyBorder="0" applyProtection="0"/>
    <xf numFmtId="0" fontId="2" fillId="6" borderId="0" applyNumberFormat="0" applyBorder="0" applyProtection="0"/>
    <xf numFmtId="0" fontId="3" fillId="12" borderId="0" applyNumberFormat="0" applyBorder="0" applyProtection="0"/>
    <xf numFmtId="0" fontId="3" fillId="14" borderId="0" applyNumberFormat="0" applyBorder="0" applyProtection="0"/>
    <xf numFmtId="0" fontId="2" fillId="6" borderId="0" applyNumberFormat="0" applyBorder="0" applyProtection="0"/>
    <xf numFmtId="0" fontId="2" fillId="7" borderId="0" applyNumberFormat="0" applyBorder="0" applyProtection="0"/>
    <xf numFmtId="0" fontId="3" fillId="13" borderId="0" applyNumberFormat="0" applyBorder="0" applyProtection="0"/>
    <xf numFmtId="0" fontId="3" fillId="17" borderId="0" applyNumberFormat="0" applyBorder="0" applyProtection="0"/>
    <xf numFmtId="0" fontId="2" fillId="19" borderId="0" applyNumberFormat="0" applyBorder="0" applyProtection="0"/>
    <xf numFmtId="165" fontId="9" fillId="0" borderId="0" applyBorder="0" applyProtection="0"/>
    <xf numFmtId="165" fontId="9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11" fillId="0" borderId="0" applyNumberFormat="0" applyFill="0" applyBorder="0" applyAlignment="0" applyProtection="0"/>
    <xf numFmtId="0" fontId="12" fillId="9" borderId="0" applyNumberFormat="0" applyBorder="0" applyProtection="0"/>
    <xf numFmtId="0" fontId="13" fillId="22" borderId="0" applyNumberFormat="0" applyBorder="0" applyProtection="0"/>
    <xf numFmtId="0" fontId="14" fillId="0" borderId="0" applyNumberFormat="0" applyBorder="0" applyProtection="0"/>
    <xf numFmtId="171" fontId="14" fillId="0" borderId="0" applyBorder="0" applyProtection="0"/>
    <xf numFmtId="0" fontId="19" fillId="0" borderId="0" applyNumberFormat="0" applyBorder="0" applyProtection="0"/>
    <xf numFmtId="9" fontId="1" fillId="0" borderId="0" applyFont="0" applyFill="0" applyBorder="0" applyAlignment="0" applyProtection="0"/>
  </cellStyleXfs>
  <cellXfs count="321">
    <xf numFmtId="0" fontId="0" fillId="0" borderId="0" xfId="0"/>
    <xf numFmtId="0" fontId="23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6" fillId="22" borderId="10" xfId="0" applyFont="1" applyFill="1" applyBorder="1" applyAlignment="1">
      <alignment horizontal="center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0" fontId="28" fillId="0" borderId="0" xfId="0" applyFont="1"/>
    <xf numFmtId="0" fontId="28" fillId="0" borderId="0" xfId="0" applyFont="1" applyAlignment="1">
      <alignment vertical="center"/>
    </xf>
    <xf numFmtId="10" fontId="28" fillId="0" borderId="0" xfId="41" applyNumberFormat="1" applyFont="1" applyAlignment="1">
      <alignment horizontal="center" vertical="center"/>
    </xf>
    <xf numFmtId="165" fontId="28" fillId="0" borderId="0" xfId="42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22" fillId="22" borderId="12" xfId="0" applyFont="1" applyFill="1" applyBorder="1" applyAlignment="1">
      <alignment horizontal="center" vertical="center" wrapText="1"/>
    </xf>
    <xf numFmtId="0" fontId="22" fillId="22" borderId="1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4" fontId="34" fillId="0" borderId="10" xfId="0" applyNumberFormat="1" applyFont="1" applyBorder="1" applyAlignment="1">
      <alignment horizontal="center" vertical="center"/>
    </xf>
    <xf numFmtId="9" fontId="26" fillId="0" borderId="0" xfId="0" applyNumberFormat="1" applyFont="1" applyAlignment="1">
      <alignment horizontal="center"/>
    </xf>
    <xf numFmtId="167" fontId="26" fillId="0" borderId="10" xfId="0" applyNumberFormat="1" applyFont="1" applyBorder="1" applyAlignment="1">
      <alignment horizontal="center" vertical="center" wrapText="1"/>
    </xf>
    <xf numFmtId="4" fontId="22" fillId="22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10" fontId="26" fillId="0" borderId="10" xfId="0" applyNumberFormat="1" applyFont="1" applyBorder="1" applyAlignment="1">
      <alignment horizontal="center" vertical="center"/>
    </xf>
    <xf numFmtId="2" fontId="30" fillId="0" borderId="10" xfId="0" applyNumberFormat="1" applyFont="1" applyBorder="1" applyAlignment="1">
      <alignment horizontal="right" vertical="center" wrapText="1"/>
    </xf>
    <xf numFmtId="170" fontId="26" fillId="0" borderId="10" xfId="0" applyNumberFormat="1" applyFont="1" applyBorder="1" applyAlignment="1">
      <alignment horizontal="center" vertical="center"/>
    </xf>
    <xf numFmtId="2" fontId="26" fillId="22" borderId="10" xfId="0" applyNumberFormat="1" applyFont="1" applyFill="1" applyBorder="1" applyAlignment="1">
      <alignment horizontal="right" vertical="center"/>
    </xf>
    <xf numFmtId="0" fontId="26" fillId="24" borderId="13" xfId="0" applyFont="1" applyFill="1" applyBorder="1" applyAlignment="1">
      <alignment horizontal="center" vertical="center"/>
    </xf>
    <xf numFmtId="4" fontId="30" fillId="0" borderId="10" xfId="0" applyNumberFormat="1" applyFont="1" applyBorder="1" applyAlignment="1">
      <alignment horizontal="right"/>
    </xf>
    <xf numFmtId="0" fontId="34" fillId="25" borderId="14" xfId="0" applyFont="1" applyFill="1" applyBorder="1" applyAlignment="1">
      <alignment horizontal="center"/>
    </xf>
    <xf numFmtId="2" fontId="34" fillId="25" borderId="15" xfId="0" applyNumberFormat="1" applyFont="1" applyFill="1" applyBorder="1"/>
    <xf numFmtId="0" fontId="28" fillId="26" borderId="0" xfId="0" applyFont="1" applyFill="1"/>
    <xf numFmtId="0" fontId="22" fillId="22" borderId="16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10" fontId="26" fillId="0" borderId="10" xfId="0" applyNumberFormat="1" applyFont="1" applyBorder="1" applyAlignment="1">
      <alignment horizontal="right" vertical="center"/>
    </xf>
    <xf numFmtId="4" fontId="30" fillId="0" borderId="10" xfId="0" applyNumberFormat="1" applyFont="1" applyBorder="1" applyAlignment="1">
      <alignment horizontal="right" vertical="center"/>
    </xf>
    <xf numFmtId="0" fontId="26" fillId="0" borderId="10" xfId="0" applyFont="1" applyBorder="1" applyAlignment="1">
      <alignment horizontal="right" vertical="center" wrapText="1"/>
    </xf>
    <xf numFmtId="9" fontId="26" fillId="0" borderId="10" xfId="0" applyNumberFormat="1" applyFont="1" applyBorder="1" applyAlignment="1">
      <alignment horizontal="left" vertical="center" wrapText="1"/>
    </xf>
    <xf numFmtId="172" fontId="26" fillId="0" borderId="10" xfId="0" applyNumberFormat="1" applyFont="1" applyBorder="1" applyAlignment="1">
      <alignment horizontal="left" vertical="center" wrapText="1"/>
    </xf>
    <xf numFmtId="173" fontId="30" fillId="0" borderId="10" xfId="0" applyNumberFormat="1" applyFont="1" applyBorder="1" applyAlignment="1">
      <alignment horizontal="right" vertical="center"/>
    </xf>
    <xf numFmtId="173" fontId="26" fillId="22" borderId="10" xfId="0" applyNumberFormat="1" applyFont="1" applyFill="1" applyBorder="1" applyAlignment="1">
      <alignment horizontal="right" vertical="center"/>
    </xf>
    <xf numFmtId="4" fontId="26" fillId="22" borderId="10" xfId="0" applyNumberFormat="1" applyFont="1" applyFill="1" applyBorder="1" applyAlignment="1">
      <alignment horizontal="right" vertical="center"/>
    </xf>
    <xf numFmtId="0" fontId="26" fillId="25" borderId="16" xfId="0" applyFont="1" applyFill="1" applyBorder="1" applyAlignment="1">
      <alignment horizontal="right" vertical="center"/>
    </xf>
    <xf numFmtId="0" fontId="27" fillId="25" borderId="17" xfId="0" applyFont="1" applyFill="1" applyBorder="1" applyAlignment="1">
      <alignment horizontal="right" vertical="center"/>
    </xf>
    <xf numFmtId="10" fontId="26" fillId="25" borderId="17" xfId="0" applyNumberFormat="1" applyFont="1" applyFill="1" applyBorder="1" applyAlignment="1">
      <alignment horizontal="right" vertical="center"/>
    </xf>
    <xf numFmtId="4" fontId="26" fillId="25" borderId="14" xfId="0" applyNumberFormat="1" applyFont="1" applyFill="1" applyBorder="1" applyAlignment="1">
      <alignment horizontal="right" vertical="center"/>
    </xf>
    <xf numFmtId="0" fontId="22" fillId="22" borderId="10" xfId="0" applyFont="1" applyFill="1" applyBorder="1" applyAlignment="1">
      <alignment horizontal="center" vertical="center"/>
    </xf>
    <xf numFmtId="164" fontId="40" fillId="0" borderId="10" xfId="0" applyNumberFormat="1" applyFont="1" applyBorder="1" applyAlignment="1">
      <alignment vertical="center"/>
    </xf>
    <xf numFmtId="4" fontId="26" fillId="0" borderId="10" xfId="0" applyNumberFormat="1" applyFont="1" applyBorder="1" applyAlignment="1">
      <alignment horizontal="center" vertical="center"/>
    </xf>
    <xf numFmtId="4" fontId="40" fillId="0" borderId="10" xfId="0" applyNumberFormat="1" applyFont="1" applyBorder="1" applyAlignment="1">
      <alignment vertical="center"/>
    </xf>
    <xf numFmtId="3" fontId="40" fillId="0" borderId="10" xfId="0" applyNumberFormat="1" applyFont="1" applyBorder="1" applyAlignment="1">
      <alignment vertical="center"/>
    </xf>
    <xf numFmtId="10" fontId="40" fillId="0" borderId="10" xfId="0" applyNumberFormat="1" applyFont="1" applyBorder="1" applyAlignment="1">
      <alignment horizontal="right" vertical="center" wrapText="1"/>
    </xf>
    <xf numFmtId="0" fontId="40" fillId="0" borderId="10" xfId="0" applyFont="1" applyBorder="1" applyAlignment="1">
      <alignment horizontal="left" vertical="center" wrapText="1"/>
    </xf>
    <xf numFmtId="0" fontId="43" fillId="0" borderId="10" xfId="0" applyFont="1" applyBorder="1" applyAlignment="1">
      <alignment horizontal="center" vertical="center"/>
    </xf>
    <xf numFmtId="10" fontId="40" fillId="0" borderId="10" xfId="0" applyNumberFormat="1" applyFont="1" applyBorder="1" applyAlignment="1">
      <alignment vertical="center"/>
    </xf>
    <xf numFmtId="0" fontId="26" fillId="0" borderId="10" xfId="0" applyFont="1" applyBorder="1" applyAlignment="1">
      <alignment horizontal="left" vertical="center"/>
    </xf>
    <xf numFmtId="4" fontId="26" fillId="0" borderId="10" xfId="0" applyNumberFormat="1" applyFont="1" applyBorder="1" applyAlignment="1">
      <alignment horizontal="right" vertical="center"/>
    </xf>
    <xf numFmtId="4" fontId="26" fillId="0" borderId="10" xfId="0" applyNumberFormat="1" applyFont="1" applyBorder="1" applyAlignment="1">
      <alignment horizontal="right" vertical="center" wrapText="1"/>
    </xf>
    <xf numFmtId="4" fontId="26" fillId="0" borderId="10" xfId="0" applyNumberFormat="1" applyFont="1" applyBorder="1" applyAlignment="1">
      <alignment horizontal="center" vertical="center" wrapText="1"/>
    </xf>
    <xf numFmtId="0" fontId="27" fillId="22" borderId="10" xfId="0" applyFont="1" applyFill="1" applyBorder="1" applyAlignment="1">
      <alignment horizontal="center" vertical="center"/>
    </xf>
    <xf numFmtId="4" fontId="26" fillId="22" borderId="10" xfId="0" applyNumberFormat="1" applyFont="1" applyFill="1" applyBorder="1" applyAlignment="1">
      <alignment horizontal="right" vertical="center" wrapText="1"/>
    </xf>
    <xf numFmtId="4" fontId="30" fillId="24" borderId="10" xfId="0" applyNumberFormat="1" applyFont="1" applyFill="1" applyBorder="1" applyAlignment="1">
      <alignment horizontal="right" vertical="center"/>
    </xf>
    <xf numFmtId="10" fontId="31" fillId="0" borderId="10" xfId="0" applyNumberFormat="1" applyFont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 wrapText="1"/>
    </xf>
    <xf numFmtId="0" fontId="22" fillId="22" borderId="10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4" fontId="34" fillId="0" borderId="10" xfId="0" applyNumberFormat="1" applyFont="1" applyBorder="1" applyAlignment="1">
      <alignment horizontal="right" vertical="center"/>
    </xf>
    <xf numFmtId="0" fontId="26" fillId="0" borderId="10" xfId="0" applyFont="1" applyBorder="1" applyAlignment="1">
      <alignment horizontal="center"/>
    </xf>
    <xf numFmtId="4" fontId="30" fillId="0" borderId="10" xfId="0" applyNumberFormat="1" applyFont="1" applyBorder="1"/>
    <xf numFmtId="4" fontId="26" fillId="22" borderId="10" xfId="0" applyNumberFormat="1" applyFont="1" applyFill="1" applyBorder="1" applyAlignment="1">
      <alignment horizontal="right"/>
    </xf>
    <xf numFmtId="4" fontId="26" fillId="0" borderId="10" xfId="0" applyNumberFormat="1" applyFont="1" applyBorder="1" applyAlignment="1">
      <alignment horizontal="right"/>
    </xf>
    <xf numFmtId="0" fontId="51" fillId="25" borderId="16" xfId="0" applyFont="1" applyFill="1" applyBorder="1" applyAlignment="1">
      <alignment horizontal="center" vertical="center"/>
    </xf>
    <xf numFmtId="0" fontId="27" fillId="25" borderId="17" xfId="0" applyFont="1" applyFill="1" applyBorder="1" applyAlignment="1">
      <alignment horizontal="center" vertical="center"/>
    </xf>
    <xf numFmtId="0" fontId="27" fillId="25" borderId="14" xfId="0" applyFont="1" applyFill="1" applyBorder="1" applyAlignment="1">
      <alignment horizontal="center" vertical="center"/>
    </xf>
    <xf numFmtId="4" fontId="22" fillId="22" borderId="10" xfId="0" applyNumberFormat="1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/>
    </xf>
    <xf numFmtId="4" fontId="52" fillId="0" borderId="10" xfId="0" applyNumberFormat="1" applyFont="1" applyBorder="1" applyAlignment="1">
      <alignment horizontal="right" vertical="center"/>
    </xf>
    <xf numFmtId="10" fontId="42" fillId="0" borderId="10" xfId="0" applyNumberFormat="1" applyFont="1" applyBorder="1" applyAlignment="1">
      <alignment horizontal="center" vertical="center"/>
    </xf>
    <xf numFmtId="10" fontId="26" fillId="0" borderId="10" xfId="0" applyNumberFormat="1" applyFont="1" applyBorder="1" applyAlignment="1">
      <alignment horizontal="right" vertical="center" wrapText="1"/>
    </xf>
    <xf numFmtId="10" fontId="26" fillId="0" borderId="10" xfId="0" applyNumberFormat="1" applyFont="1" applyBorder="1" applyAlignment="1">
      <alignment horizontal="center" vertical="center" wrapText="1"/>
    </xf>
    <xf numFmtId="10" fontId="52" fillId="27" borderId="13" xfId="0" applyNumberFormat="1" applyFont="1" applyFill="1" applyBorder="1" applyAlignment="1">
      <alignment horizontal="right" vertical="center"/>
    </xf>
    <xf numFmtId="4" fontId="52" fillId="27" borderId="13" xfId="0" applyNumberFormat="1" applyFont="1" applyFill="1" applyBorder="1" applyAlignment="1">
      <alignment horizontal="right" vertical="center"/>
    </xf>
    <xf numFmtId="49" fontId="26" fillId="0" borderId="10" xfId="0" applyNumberFormat="1" applyFont="1" applyBorder="1" applyAlignment="1">
      <alignment horizontal="center" vertical="center" wrapText="1"/>
    </xf>
    <xf numFmtId="4" fontId="30" fillId="0" borderId="10" xfId="0" applyNumberFormat="1" applyFont="1" applyBorder="1" applyAlignment="1">
      <alignment horizontal="right" vertical="center" wrapText="1"/>
    </xf>
    <xf numFmtId="0" fontId="28" fillId="24" borderId="0" xfId="0" applyFont="1" applyFill="1"/>
    <xf numFmtId="49" fontId="26" fillId="0" borderId="16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165" fontId="42" fillId="0" borderId="0" xfId="0" applyNumberFormat="1" applyFont="1" applyAlignment="1">
      <alignment horizontal="left"/>
    </xf>
    <xf numFmtId="165" fontId="42" fillId="24" borderId="0" xfId="0" applyNumberFormat="1" applyFont="1" applyFill="1" applyAlignment="1">
      <alignment horizontal="left"/>
    </xf>
    <xf numFmtId="165" fontId="28" fillId="0" borderId="0" xfId="0" applyNumberFormat="1" applyFont="1"/>
    <xf numFmtId="165" fontId="28" fillId="0" borderId="0" xfId="0" applyNumberFormat="1" applyFont="1" applyAlignment="1">
      <alignment vertical="center"/>
    </xf>
    <xf numFmtId="0" fontId="30" fillId="22" borderId="10" xfId="0" applyFont="1" applyFill="1" applyBorder="1" applyAlignment="1">
      <alignment horizontal="center" vertical="center" wrapText="1"/>
    </xf>
    <xf numFmtId="0" fontId="57" fillId="22" borderId="10" xfId="0" applyFont="1" applyFill="1" applyBorder="1" applyAlignment="1">
      <alignment horizontal="center" vertical="center" wrapText="1"/>
    </xf>
    <xf numFmtId="164" fontId="30" fillId="0" borderId="10" xfId="0" applyNumberFormat="1" applyFont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164" fontId="9" fillId="22" borderId="10" xfId="0" applyNumberFormat="1" applyFont="1" applyFill="1" applyBorder="1" applyAlignment="1">
      <alignment horizontal="left" vertical="center" wrapText="1"/>
    </xf>
    <xf numFmtId="0" fontId="34" fillId="22" borderId="10" xfId="0" applyFont="1" applyFill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center" vertical="center" wrapText="1"/>
    </xf>
    <xf numFmtId="164" fontId="34" fillId="0" borderId="10" xfId="0" applyNumberFormat="1" applyFont="1" applyBorder="1" applyAlignment="1">
      <alignment horizontal="right" vertical="center" wrapText="1"/>
    </xf>
    <xf numFmtId="0" fontId="34" fillId="0" borderId="10" xfId="0" applyFont="1" applyBorder="1" applyAlignment="1">
      <alignment horizontal="right" vertical="center" wrapText="1"/>
    </xf>
    <xf numFmtId="164" fontId="34" fillId="25" borderId="10" xfId="0" applyNumberFormat="1" applyFont="1" applyFill="1" applyBorder="1" applyAlignment="1">
      <alignment horizontal="right" vertical="center" wrapText="1"/>
    </xf>
    <xf numFmtId="166" fontId="28" fillId="0" borderId="0" xfId="2" applyFont="1"/>
    <xf numFmtId="0" fontId="32" fillId="0" borderId="0" xfId="0" applyFont="1"/>
    <xf numFmtId="0" fontId="32" fillId="24" borderId="0" xfId="0" applyFont="1" applyFill="1"/>
    <xf numFmtId="10" fontId="28" fillId="0" borderId="0" xfId="0" applyNumberFormat="1" applyFont="1"/>
    <xf numFmtId="0" fontId="26" fillId="0" borderId="13" xfId="0" applyFont="1" applyBorder="1" applyAlignment="1">
      <alignment horizontal="center" vertical="center" wrapText="1"/>
    </xf>
    <xf numFmtId="4" fontId="34" fillId="0" borderId="10" xfId="0" applyNumberFormat="1" applyFont="1" applyBorder="1" applyAlignme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9" fontId="26" fillId="24" borderId="10" xfId="0" applyNumberFormat="1" applyFont="1" applyFill="1" applyBorder="1" applyAlignment="1">
      <alignment horizontal="center" vertical="center" wrapText="1"/>
    </xf>
    <xf numFmtId="4" fontId="22" fillId="24" borderId="19" xfId="0" applyNumberFormat="1" applyFont="1" applyFill="1" applyBorder="1" applyAlignment="1">
      <alignment vertical="center"/>
    </xf>
    <xf numFmtId="4" fontId="34" fillId="24" borderId="10" xfId="0" applyNumberFormat="1" applyFont="1" applyFill="1" applyBorder="1"/>
    <xf numFmtId="4" fontId="59" fillId="0" borderId="10" xfId="0" applyNumberFormat="1" applyFont="1" applyBorder="1" applyAlignment="1">
      <alignment vertical="center"/>
    </xf>
    <xf numFmtId="4" fontId="22" fillId="22" borderId="10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/>
    </xf>
    <xf numFmtId="4" fontId="57" fillId="28" borderId="12" xfId="0" applyNumberFormat="1" applyFont="1" applyFill="1" applyBorder="1" applyAlignment="1">
      <alignment horizontal="center" vertical="center"/>
    </xf>
    <xf numFmtId="4" fontId="57" fillId="28" borderId="12" xfId="0" applyNumberFormat="1" applyFont="1" applyFill="1" applyBorder="1" applyAlignment="1">
      <alignment horizontal="center" vertical="center" wrapText="1"/>
    </xf>
    <xf numFmtId="4" fontId="28" fillId="0" borderId="13" xfId="0" applyNumberFormat="1" applyFont="1" applyBorder="1" applyAlignment="1">
      <alignment horizontal="center" vertical="center"/>
    </xf>
    <xf numFmtId="4" fontId="28" fillId="0" borderId="10" xfId="0" applyNumberFormat="1" applyFont="1" applyBorder="1" applyAlignment="1">
      <alignment horizontal="center" vertical="center"/>
    </xf>
    <xf numFmtId="3" fontId="28" fillId="0" borderId="10" xfId="0" applyNumberFormat="1" applyFont="1" applyBorder="1" applyAlignment="1">
      <alignment horizontal="center" vertical="center"/>
    </xf>
    <xf numFmtId="167" fontId="1" fillId="24" borderId="10" xfId="2" applyNumberFormat="1" applyFill="1" applyBorder="1" applyAlignment="1">
      <alignment horizontal="center" vertical="center"/>
    </xf>
    <xf numFmtId="166" fontId="1" fillId="24" borderId="10" xfId="2" applyFill="1" applyBorder="1" applyAlignment="1">
      <alignment horizontal="center" vertical="center"/>
    </xf>
    <xf numFmtId="0" fontId="1" fillId="24" borderId="10" xfId="2" applyNumberFormat="1" applyFill="1" applyBorder="1" applyAlignment="1">
      <alignment horizontal="center" vertical="center"/>
    </xf>
    <xf numFmtId="167" fontId="28" fillId="0" borderId="1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" fontId="28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3" fontId="28" fillId="0" borderId="19" xfId="0" applyNumberFormat="1" applyFont="1" applyBorder="1" applyAlignment="1">
      <alignment horizontal="center" vertical="center"/>
    </xf>
    <xf numFmtId="167" fontId="1" fillId="24" borderId="13" xfId="2" applyNumberFormat="1" applyFill="1" applyBorder="1" applyAlignment="1">
      <alignment horizontal="center" vertical="center"/>
    </xf>
    <xf numFmtId="4" fontId="28" fillId="0" borderId="20" xfId="0" applyNumberFormat="1" applyFont="1" applyBorder="1" applyAlignment="1">
      <alignment horizontal="center" vertical="center"/>
    </xf>
    <xf numFmtId="0" fontId="1" fillId="24" borderId="13" xfId="2" applyNumberFormat="1" applyFill="1" applyBorder="1" applyAlignment="1">
      <alignment horizontal="center" vertical="center"/>
    </xf>
    <xf numFmtId="167" fontId="28" fillId="0" borderId="19" xfId="0" applyNumberFormat="1" applyFont="1" applyBorder="1" applyAlignment="1">
      <alignment horizontal="center" vertical="center"/>
    </xf>
    <xf numFmtId="4" fontId="30" fillId="0" borderId="10" xfId="0" applyNumberFormat="1" applyFont="1" applyBorder="1" applyAlignment="1">
      <alignment horizontal="center" vertical="center"/>
    </xf>
    <xf numFmtId="167" fontId="30" fillId="0" borderId="10" xfId="0" applyNumberFormat="1" applyFont="1" applyBorder="1" applyAlignment="1">
      <alignment horizontal="center" vertical="center"/>
    </xf>
    <xf numFmtId="165" fontId="9" fillId="0" borderId="0" xfId="41" applyAlignment="1">
      <alignment horizontal="center"/>
    </xf>
    <xf numFmtId="4" fontId="23" fillId="0" borderId="0" xfId="0" applyNumberFormat="1" applyFont="1" applyAlignment="1">
      <alignment horizontal="center" vertical="center"/>
    </xf>
    <xf numFmtId="166" fontId="1" fillId="24" borderId="13" xfId="2" applyFill="1" applyBorder="1" applyAlignment="1">
      <alignment horizontal="center" vertical="center"/>
    </xf>
    <xf numFmtId="167" fontId="34" fillId="0" borderId="0" xfId="0" applyNumberFormat="1" applyFont="1" applyAlignment="1">
      <alignment horizontal="left"/>
    </xf>
    <xf numFmtId="0" fontId="0" fillId="0" borderId="10" xfId="0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 wrapText="1"/>
    </xf>
    <xf numFmtId="165" fontId="22" fillId="0" borderId="10" xfId="42" applyFont="1" applyBorder="1" applyAlignment="1">
      <alignment horizontal="center" vertical="center" wrapText="1"/>
    </xf>
    <xf numFmtId="165" fontId="22" fillId="0" borderId="16" xfId="42" applyFont="1" applyBorder="1" applyAlignment="1">
      <alignment horizontal="center" vertical="center" wrapText="1"/>
    </xf>
    <xf numFmtId="165" fontId="9" fillId="0" borderId="10" xfId="42" applyBorder="1" applyAlignment="1">
      <alignment horizontal="center" vertical="center" wrapText="1"/>
    </xf>
    <xf numFmtId="10" fontId="0" fillId="0" borderId="10" xfId="0" applyNumberFormat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1" fontId="0" fillId="24" borderId="10" xfId="0" applyNumberFormat="1" applyFill="1" applyBorder="1" applyAlignment="1">
      <alignment horizontal="center" vertical="center"/>
    </xf>
    <xf numFmtId="167" fontId="0" fillId="24" borderId="10" xfId="42" applyNumberFormat="1" applyFont="1" applyFill="1" applyBorder="1" applyAlignment="1">
      <alignment horizontal="center" vertical="center" wrapText="1"/>
    </xf>
    <xf numFmtId="167" fontId="34" fillId="24" borderId="16" xfId="42" applyNumberFormat="1" applyFont="1" applyFill="1" applyBorder="1" applyAlignment="1">
      <alignment horizontal="center" vertical="center" wrapText="1"/>
    </xf>
    <xf numFmtId="167" fontId="34" fillId="24" borderId="10" xfId="0" applyNumberFormat="1" applyFont="1" applyFill="1" applyBorder="1" applyAlignment="1">
      <alignment horizontal="right"/>
    </xf>
    <xf numFmtId="167" fontId="0" fillId="0" borderId="10" xfId="0" applyNumberForma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167" fontId="34" fillId="24" borderId="10" xfId="42" applyNumberFormat="1" applyFont="1" applyFill="1" applyBorder="1" applyAlignment="1">
      <alignment horizontal="center" vertical="center" wrapText="1"/>
    </xf>
    <xf numFmtId="166" fontId="1" fillId="0" borderId="10" xfId="2" applyBorder="1" applyAlignment="1">
      <alignment horizontal="right"/>
    </xf>
    <xf numFmtId="1" fontId="34" fillId="24" borderId="10" xfId="0" applyNumberFormat="1" applyFont="1" applyFill="1" applyBorder="1" applyAlignment="1">
      <alignment horizontal="center" vertical="center"/>
    </xf>
    <xf numFmtId="165" fontId="34" fillId="24" borderId="10" xfId="42" applyFont="1" applyFill="1" applyBorder="1" applyAlignment="1">
      <alignment horizontal="center" vertical="center" wrapText="1"/>
    </xf>
    <xf numFmtId="167" fontId="34" fillId="0" borderId="10" xfId="0" applyNumberFormat="1" applyFont="1" applyBorder="1" applyAlignment="1">
      <alignment horizontal="right"/>
    </xf>
    <xf numFmtId="0" fontId="0" fillId="0" borderId="10" xfId="0" applyBorder="1" applyAlignment="1">
      <alignment horizontal="right"/>
    </xf>
    <xf numFmtId="167" fontId="34" fillId="24" borderId="16" xfId="0" applyNumberFormat="1" applyFont="1" applyFill="1" applyBorder="1" applyAlignment="1">
      <alignment horizontal="center" vertical="center"/>
    </xf>
    <xf numFmtId="0" fontId="0" fillId="24" borderId="0" xfId="0" applyFill="1"/>
    <xf numFmtId="167" fontId="0" fillId="0" borderId="0" xfId="0" applyNumberFormat="1"/>
    <xf numFmtId="0" fontId="0" fillId="24" borderId="0" xfId="0" applyFill="1" applyAlignment="1">
      <alignment horizontal="center" vertical="center"/>
    </xf>
    <xf numFmtId="169" fontId="28" fillId="0" borderId="0" xfId="1" applyFont="1"/>
    <xf numFmtId="10" fontId="28" fillId="0" borderId="0" xfId="51" applyNumberFormat="1" applyFont="1"/>
    <xf numFmtId="0" fontId="22" fillId="24" borderId="0" xfId="0" applyFont="1" applyFill="1" applyAlignment="1">
      <alignment vertical="center" wrapText="1"/>
    </xf>
    <xf numFmtId="165" fontId="22" fillId="0" borderId="0" xfId="42" applyFont="1" applyBorder="1" applyAlignment="1">
      <alignment horizontal="center" vertical="center" wrapText="1"/>
    </xf>
    <xf numFmtId="165" fontId="9" fillId="0" borderId="0" xfId="42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67" fontId="0" fillId="24" borderId="0" xfId="42" applyNumberFormat="1" applyFont="1" applyFill="1" applyBorder="1" applyAlignment="1">
      <alignment horizontal="center" vertical="center" wrapText="1"/>
    </xf>
    <xf numFmtId="1" fontId="0" fillId="24" borderId="0" xfId="0" applyNumberFormat="1" applyFill="1" applyAlignment="1">
      <alignment horizontal="center" vertical="center"/>
    </xf>
    <xf numFmtId="167" fontId="34" fillId="24" borderId="0" xfId="42" applyNumberFormat="1" applyFont="1" applyFill="1" applyBorder="1" applyAlignment="1">
      <alignment horizontal="center" vertical="center" wrapText="1"/>
    </xf>
    <xf numFmtId="167" fontId="34" fillId="24" borderId="0" xfId="0" applyNumberFormat="1" applyFont="1" applyFill="1" applyAlignment="1">
      <alignment horizontal="right"/>
    </xf>
    <xf numFmtId="167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66" fontId="1" fillId="0" borderId="0" xfId="2" applyBorder="1" applyAlignment="1">
      <alignment horizontal="right"/>
    </xf>
    <xf numFmtId="165" fontId="34" fillId="24" borderId="0" xfId="42" applyFont="1" applyFill="1" applyBorder="1" applyAlignment="1">
      <alignment horizontal="center" vertical="center" wrapText="1"/>
    </xf>
    <xf numFmtId="167" fontId="3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7" fontId="34" fillId="24" borderId="0" xfId="0" applyNumberFormat="1" applyFont="1" applyFill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4" fontId="22" fillId="0" borderId="26" xfId="0" applyNumberFormat="1" applyFont="1" applyBorder="1" applyAlignment="1">
      <alignment horizontal="center" vertical="center" wrapText="1"/>
    </xf>
    <xf numFmtId="165" fontId="22" fillId="0" borderId="26" xfId="42" applyFont="1" applyBorder="1" applyAlignment="1">
      <alignment horizontal="center" vertical="center" wrapText="1"/>
    </xf>
    <xf numFmtId="0" fontId="0" fillId="24" borderId="26" xfId="0" applyFill="1" applyBorder="1" applyAlignment="1">
      <alignment horizontal="center" vertical="center"/>
    </xf>
    <xf numFmtId="1" fontId="0" fillId="24" borderId="26" xfId="0" applyNumberFormat="1" applyFill="1" applyBorder="1" applyAlignment="1">
      <alignment horizontal="center" vertical="center"/>
    </xf>
    <xf numFmtId="167" fontId="0" fillId="24" borderId="26" xfId="42" applyNumberFormat="1" applyFont="1" applyFill="1" applyBorder="1" applyAlignment="1">
      <alignment horizontal="center" vertical="center" wrapText="1"/>
    </xf>
    <xf numFmtId="1" fontId="34" fillId="24" borderId="26" xfId="0" applyNumberFormat="1" applyFont="1" applyFill="1" applyBorder="1" applyAlignment="1">
      <alignment horizontal="center" vertical="center"/>
    </xf>
    <xf numFmtId="167" fontId="34" fillId="24" borderId="26" xfId="42" applyNumberFormat="1" applyFont="1" applyFill="1" applyBorder="1" applyAlignment="1">
      <alignment horizontal="center" vertical="center" wrapText="1"/>
    </xf>
    <xf numFmtId="0" fontId="60" fillId="0" borderId="21" xfId="0" applyFont="1" applyBorder="1" applyAlignment="1">
      <alignment horizontal="center" vertical="center"/>
    </xf>
    <xf numFmtId="0" fontId="60" fillId="24" borderId="10" xfId="0" applyFont="1" applyFill="1" applyBorder="1" applyAlignment="1">
      <alignment horizontal="left" vertical="center"/>
    </xf>
    <xf numFmtId="166" fontId="60" fillId="24" borderId="10" xfId="2" applyFont="1" applyFill="1" applyBorder="1" applyAlignment="1">
      <alignment horizontal="right" vertical="center"/>
    </xf>
    <xf numFmtId="10" fontId="60" fillId="24" borderId="12" xfId="0" applyNumberFormat="1" applyFont="1" applyFill="1" applyBorder="1" applyAlignment="1">
      <alignment horizontal="center" vertical="center"/>
    </xf>
    <xf numFmtId="167" fontId="60" fillId="24" borderId="10" xfId="0" applyNumberFormat="1" applyFont="1" applyFill="1" applyBorder="1" applyAlignment="1">
      <alignment horizontal="right" vertical="center"/>
    </xf>
    <xf numFmtId="0" fontId="60" fillId="24" borderId="10" xfId="0" applyFont="1" applyFill="1" applyBorder="1" applyAlignment="1">
      <alignment horizontal="center" vertical="center"/>
    </xf>
    <xf numFmtId="167" fontId="60" fillId="24" borderId="22" xfId="0" applyNumberFormat="1" applyFont="1" applyFill="1" applyBorder="1" applyAlignment="1">
      <alignment horizontal="right" vertical="center"/>
    </xf>
    <xf numFmtId="0" fontId="60" fillId="0" borderId="37" xfId="0" applyFont="1" applyBorder="1" applyAlignment="1">
      <alignment horizontal="center" vertical="center"/>
    </xf>
    <xf numFmtId="0" fontId="60" fillId="24" borderId="13" xfId="0" applyFont="1" applyFill="1" applyBorder="1" applyAlignment="1">
      <alignment horizontal="left" vertical="center"/>
    </xf>
    <xf numFmtId="166" fontId="60" fillId="24" borderId="13" xfId="2" applyFont="1" applyFill="1" applyBorder="1" applyAlignment="1">
      <alignment horizontal="right" vertical="center"/>
    </xf>
    <xf numFmtId="0" fontId="60" fillId="0" borderId="23" xfId="0" applyFont="1" applyBorder="1" applyAlignment="1">
      <alignment horizontal="center" vertical="center"/>
    </xf>
    <xf numFmtId="0" fontId="60" fillId="24" borderId="24" xfId="0" applyFont="1" applyFill="1" applyBorder="1" applyAlignment="1">
      <alignment horizontal="left" vertical="center"/>
    </xf>
    <xf numFmtId="166" fontId="60" fillId="24" borderId="24" xfId="2" applyFont="1" applyFill="1" applyBorder="1" applyAlignment="1">
      <alignment horizontal="right" vertical="center"/>
    </xf>
    <xf numFmtId="10" fontId="60" fillId="24" borderId="24" xfId="0" applyNumberFormat="1" applyFont="1" applyFill="1" applyBorder="1" applyAlignment="1">
      <alignment horizontal="center" vertical="center"/>
    </xf>
    <xf numFmtId="167" fontId="60" fillId="24" borderId="24" xfId="0" applyNumberFormat="1" applyFont="1" applyFill="1" applyBorder="1" applyAlignment="1">
      <alignment horizontal="right" vertical="center"/>
    </xf>
    <xf numFmtId="0" fontId="60" fillId="24" borderId="24" xfId="0" applyFont="1" applyFill="1" applyBorder="1" applyAlignment="1">
      <alignment horizontal="center" vertical="center"/>
    </xf>
    <xf numFmtId="167" fontId="60" fillId="24" borderId="25" xfId="0" applyNumberFormat="1" applyFont="1" applyFill="1" applyBorder="1" applyAlignment="1">
      <alignment horizontal="right" vertical="center"/>
    </xf>
    <xf numFmtId="4" fontId="28" fillId="0" borderId="0" xfId="0" applyNumberFormat="1" applyFont="1"/>
    <xf numFmtId="4" fontId="57" fillId="0" borderId="0" xfId="0" applyNumberFormat="1" applyFont="1"/>
    <xf numFmtId="165" fontId="57" fillId="0" borderId="0" xfId="0" applyNumberFormat="1" applyFont="1"/>
    <xf numFmtId="174" fontId="0" fillId="0" borderId="0" xfId="0" applyNumberFormat="1"/>
    <xf numFmtId="0" fontId="61" fillId="0" borderId="0" xfId="0" applyFont="1"/>
    <xf numFmtId="167" fontId="0" fillId="24" borderId="26" xfId="42" applyNumberFormat="1" applyFont="1" applyFill="1" applyBorder="1" applyAlignment="1">
      <alignment horizontal="right" vertical="center" wrapText="1"/>
    </xf>
    <xf numFmtId="167" fontId="34" fillId="24" borderId="26" xfId="42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horizontal="center" wrapText="1"/>
    </xf>
    <xf numFmtId="0" fontId="34" fillId="22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left" vertical="center" wrapText="1"/>
    </xf>
    <xf numFmtId="0" fontId="0" fillId="22" borderId="10" xfId="0" applyFill="1" applyBorder="1"/>
    <xf numFmtId="49" fontId="30" fillId="0" borderId="10" xfId="0" applyNumberFormat="1" applyFont="1" applyBorder="1" applyAlignment="1">
      <alignment horizontal="left" vertical="center" wrapText="1"/>
    </xf>
    <xf numFmtId="164" fontId="30" fillId="0" borderId="10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left" vertical="center" wrapText="1"/>
    </xf>
    <xf numFmtId="49" fontId="58" fillId="22" borderId="10" xfId="0" applyNumberFormat="1" applyFont="1" applyFill="1" applyBorder="1" applyAlignment="1">
      <alignment horizontal="center" vertical="center" wrapText="1"/>
    </xf>
    <xf numFmtId="49" fontId="26" fillId="22" borderId="10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0" fillId="25" borderId="10" xfId="0" applyFill="1" applyBorder="1"/>
    <xf numFmtId="49" fontId="30" fillId="22" borderId="10" xfId="0" applyNumberFormat="1" applyFont="1" applyFill="1" applyBorder="1" applyAlignment="1">
      <alignment horizontal="center" vertical="center" wrapText="1"/>
    </xf>
    <xf numFmtId="0" fontId="30" fillId="22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0" fillId="25" borderId="16" xfId="0" applyFill="1" applyBorder="1"/>
    <xf numFmtId="0" fontId="32" fillId="0" borderId="10" xfId="0" applyFont="1" applyBorder="1" applyAlignment="1">
      <alignment horizontal="left" vertical="center" wrapText="1"/>
    </xf>
    <xf numFmtId="49" fontId="23" fillId="0" borderId="10" xfId="0" applyNumberFormat="1" applyFont="1" applyBorder="1" applyAlignment="1">
      <alignment horizontal="left" vertical="center" wrapText="1"/>
    </xf>
    <xf numFmtId="0" fontId="22" fillId="22" borderId="10" xfId="0" applyFont="1" applyFill="1" applyBorder="1" applyAlignment="1">
      <alignment horizontal="left" vertical="center" wrapText="1"/>
    </xf>
    <xf numFmtId="0" fontId="26" fillId="22" borderId="10" xfId="0" applyFont="1" applyFill="1" applyBorder="1" applyAlignment="1">
      <alignment horizontal="right" vertical="center"/>
    </xf>
    <xf numFmtId="0" fontId="42" fillId="0" borderId="10" xfId="0" applyFont="1" applyBorder="1" applyAlignment="1">
      <alignment horizontal="right" vertical="center" wrapText="1"/>
    </xf>
    <xf numFmtId="0" fontId="42" fillId="0" borderId="10" xfId="0" applyFont="1" applyBorder="1" applyAlignment="1">
      <alignment horizontal="center" vertical="center"/>
    </xf>
    <xf numFmtId="0" fontId="56" fillId="0" borderId="10" xfId="0" applyFont="1" applyBorder="1" applyAlignment="1">
      <alignment horizontal="left" vertical="center"/>
    </xf>
    <xf numFmtId="0" fontId="5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justify" vertical="center" wrapText="1"/>
    </xf>
    <xf numFmtId="0" fontId="27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42" fillId="0" borderId="10" xfId="0" applyFont="1" applyBorder="1" applyAlignment="1">
      <alignment horizontal="justify" vertical="center" wrapText="1"/>
    </xf>
    <xf numFmtId="0" fontId="23" fillId="0" borderId="10" xfId="0" applyFont="1" applyBorder="1" applyAlignment="1">
      <alignment horizontal="left" vertical="center"/>
    </xf>
    <xf numFmtId="0" fontId="32" fillId="0" borderId="10" xfId="0" applyFont="1" applyBorder="1" applyAlignment="1">
      <alignment horizontal="left" vertical="center"/>
    </xf>
    <xf numFmtId="0" fontId="22" fillId="22" borderId="10" xfId="0" applyFont="1" applyFill="1" applyBorder="1" applyAlignment="1">
      <alignment horizontal="center" vertical="center"/>
    </xf>
    <xf numFmtId="0" fontId="22" fillId="22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/>
    </xf>
    <xf numFmtId="0" fontId="26" fillId="22" borderId="10" xfId="0" applyFont="1" applyFill="1" applyBorder="1" applyAlignment="1">
      <alignment horizontal="right" vertical="center" wrapText="1"/>
    </xf>
    <xf numFmtId="0" fontId="32" fillId="0" borderId="10" xfId="0" applyFont="1" applyBorder="1" applyAlignment="1">
      <alignment horizontal="justify" vertical="center" wrapText="1"/>
    </xf>
    <xf numFmtId="0" fontId="22" fillId="0" borderId="10" xfId="0" applyFont="1" applyBorder="1" applyAlignment="1">
      <alignment horizontal="left" vertical="center"/>
    </xf>
    <xf numFmtId="0" fontId="26" fillId="0" borderId="10" xfId="0" applyFont="1" applyBorder="1" applyAlignment="1">
      <alignment horizontal="right" vertical="center"/>
    </xf>
    <xf numFmtId="0" fontId="45" fillId="0" borderId="10" xfId="0" applyFont="1" applyBorder="1" applyAlignment="1">
      <alignment horizontal="justify" vertical="center" wrapText="1"/>
    </xf>
    <xf numFmtId="0" fontId="38" fillId="0" borderId="10" xfId="0" applyFont="1" applyBorder="1" applyAlignment="1">
      <alignment horizontal="justify" vertical="center" wrapText="1"/>
    </xf>
    <xf numFmtId="0" fontId="22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justify" vertical="center" wrapText="1"/>
    </xf>
    <xf numFmtId="0" fontId="32" fillId="0" borderId="10" xfId="0" applyFont="1" applyBorder="1"/>
    <xf numFmtId="0" fontId="26" fillId="24" borderId="10" xfId="0" applyFont="1" applyFill="1" applyBorder="1" applyAlignment="1">
      <alignment horizontal="left" vertical="center"/>
    </xf>
    <xf numFmtId="0" fontId="22" fillId="0" borderId="10" xfId="0" applyFont="1" applyBorder="1" applyAlignment="1">
      <alignment horizontal="justify" vertical="center" wrapText="1"/>
    </xf>
    <xf numFmtId="0" fontId="22" fillId="22" borderId="10" xfId="0" applyFont="1" applyFill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10" fontId="26" fillId="0" borderId="10" xfId="0" applyNumberFormat="1" applyFont="1" applyBorder="1" applyAlignment="1">
      <alignment horizontal="justify" vertical="center" wrapText="1"/>
    </xf>
    <xf numFmtId="0" fontId="27" fillId="24" borderId="10" xfId="0" applyFont="1" applyFill="1" applyBorder="1" applyAlignment="1">
      <alignment horizontal="justify" vertical="center" wrapText="1"/>
    </xf>
    <xf numFmtId="14" fontId="22" fillId="0" borderId="10" xfId="0" applyNumberFormat="1" applyFont="1" applyBorder="1" applyAlignment="1">
      <alignment horizontal="right" vertical="center" wrapText="1"/>
    </xf>
    <xf numFmtId="168" fontId="22" fillId="0" borderId="10" xfId="0" applyNumberFormat="1" applyFont="1" applyBorder="1" applyAlignment="1">
      <alignment horizontal="right" vertical="center"/>
    </xf>
    <xf numFmtId="164" fontId="22" fillId="0" borderId="10" xfId="0" applyNumberFormat="1" applyFont="1" applyBorder="1" applyAlignment="1">
      <alignment horizontal="right" vertical="center"/>
    </xf>
    <xf numFmtId="0" fontId="0" fillId="0" borderId="0" xfId="0"/>
    <xf numFmtId="0" fontId="29" fillId="0" borderId="10" xfId="0" applyFont="1" applyBorder="1" applyAlignment="1">
      <alignment horizontal="left" vertical="center" wrapText="1"/>
    </xf>
    <xf numFmtId="0" fontId="0" fillId="0" borderId="11" xfId="0" applyBorder="1"/>
    <xf numFmtId="0" fontId="27" fillId="0" borderId="10" xfId="0" applyFont="1" applyBorder="1" applyAlignment="1">
      <alignment horizontal="center" vertical="center" wrapText="1"/>
    </xf>
    <xf numFmtId="1" fontId="27" fillId="0" borderId="10" xfId="0" applyNumberFormat="1" applyFont="1" applyBorder="1" applyAlignment="1">
      <alignment horizontal="center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0" fontId="22" fillId="0" borderId="10" xfId="0" applyFont="1" applyBorder="1" applyAlignment="1">
      <alignment horizontal="center" vertical="center" wrapText="1"/>
    </xf>
    <xf numFmtId="0" fontId="26" fillId="22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169" fontId="26" fillId="24" borderId="10" xfId="1" applyFont="1" applyFill="1" applyBorder="1" applyAlignment="1" applyProtection="1">
      <alignment horizontal="center" vertical="center"/>
      <protection locked="0"/>
    </xf>
    <xf numFmtId="0" fontId="26" fillId="24" borderId="10" xfId="0" applyFont="1" applyFill="1" applyBorder="1" applyAlignment="1">
      <alignment horizontal="left" vertical="center" wrapText="1"/>
    </xf>
    <xf numFmtId="0" fontId="34" fillId="24" borderId="10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28" fillId="0" borderId="0" xfId="0" applyFont="1" applyAlignment="1">
      <alignment horizontal="center"/>
    </xf>
    <xf numFmtId="0" fontId="0" fillId="0" borderId="10" xfId="0" applyBorder="1"/>
    <xf numFmtId="0" fontId="0" fillId="28" borderId="10" xfId="0" applyFill="1" applyBorder="1"/>
    <xf numFmtId="0" fontId="58" fillId="0" borderId="10" xfId="0" applyFont="1" applyBorder="1" applyAlignment="1">
      <alignment horizontal="center" vertical="center"/>
    </xf>
    <xf numFmtId="4" fontId="57" fillId="28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167" fontId="0" fillId="24" borderId="10" xfId="0" applyNumberFormat="1" applyFill="1" applyBorder="1" applyAlignment="1">
      <alignment horizontal="center" vertical="center"/>
    </xf>
    <xf numFmtId="0" fontId="34" fillId="24" borderId="10" xfId="0" applyFont="1" applyFill="1" applyBorder="1" applyAlignment="1">
      <alignment horizontal="center" vertical="center"/>
    </xf>
    <xf numFmtId="167" fontId="34" fillId="24" borderId="10" xfId="0" applyNumberFormat="1" applyFont="1" applyFill="1" applyBorder="1" applyAlignment="1">
      <alignment horizontal="right"/>
    </xf>
    <xf numFmtId="167" fontId="0" fillId="0" borderId="10" xfId="0" applyNumberFormat="1" applyBorder="1" applyAlignment="1">
      <alignment horizontal="right"/>
    </xf>
    <xf numFmtId="0" fontId="22" fillId="24" borderId="10" xfId="0" applyFont="1" applyFill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171" fontId="0" fillId="24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7" fontId="0" fillId="24" borderId="10" xfId="42" applyNumberFormat="1" applyFont="1" applyFill="1" applyBorder="1" applyAlignment="1">
      <alignment horizontal="center" vertical="center" wrapText="1"/>
    </xf>
    <xf numFmtId="1" fontId="0" fillId="24" borderId="10" xfId="0" applyNumberFormat="1" applyFill="1" applyBorder="1" applyAlignment="1">
      <alignment horizontal="center" vertical="center"/>
    </xf>
    <xf numFmtId="167" fontId="34" fillId="24" borderId="10" xfId="42" applyNumberFormat="1" applyFont="1" applyFill="1" applyBorder="1" applyAlignment="1">
      <alignment horizontal="center" vertical="center" wrapText="1"/>
    </xf>
    <xf numFmtId="0" fontId="22" fillId="24" borderId="26" xfId="0" applyFont="1" applyFill="1" applyBorder="1" applyAlignment="1">
      <alignment horizontal="center" vertical="center" wrapText="1"/>
    </xf>
    <xf numFmtId="4" fontId="22" fillId="0" borderId="26" xfId="0" applyNumberFormat="1" applyFont="1" applyBorder="1" applyAlignment="1">
      <alignment horizontal="center" vertical="center" wrapText="1"/>
    </xf>
    <xf numFmtId="171" fontId="0" fillId="24" borderId="26" xfId="0" applyNumberFormat="1" applyFill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167" fontId="0" fillId="24" borderId="26" xfId="0" applyNumberFormat="1" applyFill="1" applyBorder="1" applyAlignment="1">
      <alignment horizontal="right" vertical="center"/>
    </xf>
    <xf numFmtId="0" fontId="34" fillId="24" borderId="26" xfId="0" applyFont="1" applyFill="1" applyBorder="1" applyAlignment="1">
      <alignment horizontal="center" vertical="center"/>
    </xf>
    <xf numFmtId="0" fontId="60" fillId="0" borderId="33" xfId="0" applyFont="1" applyBorder="1" applyAlignment="1">
      <alignment horizontal="center"/>
    </xf>
    <xf numFmtId="0" fontId="60" fillId="0" borderId="28" xfId="0" applyFont="1" applyBorder="1" applyAlignment="1">
      <alignment horizontal="center"/>
    </xf>
    <xf numFmtId="0" fontId="60" fillId="0" borderId="30" xfId="0" applyFont="1" applyBorder="1" applyAlignment="1">
      <alignment horizontal="center"/>
    </xf>
    <xf numFmtId="0" fontId="60" fillId="0" borderId="18" xfId="0" applyFont="1" applyBorder="1" applyAlignment="1">
      <alignment horizontal="center"/>
    </xf>
    <xf numFmtId="0" fontId="60" fillId="0" borderId="34" xfId="0" applyFont="1" applyBorder="1" applyAlignment="1">
      <alignment horizontal="center" wrapText="1"/>
    </xf>
    <xf numFmtId="0" fontId="60" fillId="0" borderId="36" xfId="0" applyFont="1" applyBorder="1" applyAlignment="1">
      <alignment horizontal="center"/>
    </xf>
    <xf numFmtId="0" fontId="60" fillId="0" borderId="21" xfId="0" applyFont="1" applyBorder="1" applyAlignment="1">
      <alignment horizontal="center" vertical="center"/>
    </xf>
    <xf numFmtId="0" fontId="60" fillId="0" borderId="32" xfId="0" applyFont="1" applyBorder="1" applyAlignment="1">
      <alignment horizontal="center" wrapText="1"/>
    </xf>
    <xf numFmtId="0" fontId="60" fillId="0" borderId="26" xfId="0" applyFont="1" applyBorder="1" applyAlignment="1">
      <alignment horizontal="center"/>
    </xf>
    <xf numFmtId="0" fontId="60" fillId="0" borderId="29" xfId="0" applyFont="1" applyBorder="1" applyAlignment="1">
      <alignment horizontal="center"/>
    </xf>
    <xf numFmtId="0" fontId="60" fillId="0" borderId="35" xfId="0" applyFont="1" applyBorder="1" applyAlignment="1">
      <alignment horizontal="center"/>
    </xf>
    <xf numFmtId="0" fontId="60" fillId="0" borderId="31" xfId="0" applyFont="1" applyBorder="1" applyAlignment="1">
      <alignment horizontal="center"/>
    </xf>
    <xf numFmtId="0" fontId="60" fillId="0" borderId="27" xfId="0" applyFont="1" applyBorder="1" applyAlignment="1">
      <alignment horizontal="center"/>
    </xf>
    <xf numFmtId="167" fontId="34" fillId="24" borderId="0" xfId="0" applyNumberFormat="1" applyFont="1" applyFill="1" applyAlignment="1">
      <alignment horizontal="right"/>
    </xf>
    <xf numFmtId="171" fontId="0" fillId="24" borderId="26" xfId="0" applyNumberFormat="1" applyFill="1" applyBorder="1" applyAlignment="1">
      <alignment horizontal="center" vertical="center"/>
    </xf>
    <xf numFmtId="167" fontId="0" fillId="24" borderId="26" xfId="0" applyNumberFormat="1" applyFill="1" applyBorder="1" applyAlignment="1">
      <alignment horizontal="center" vertical="center"/>
    </xf>
    <xf numFmtId="167" fontId="0" fillId="0" borderId="0" xfId="0" applyNumberFormat="1" applyAlignment="1">
      <alignment horizontal="right"/>
    </xf>
    <xf numFmtId="167" fontId="0" fillId="24" borderId="0" xfId="42" applyNumberFormat="1" applyFont="1" applyFill="1" applyBorder="1" applyAlignment="1">
      <alignment horizontal="center" vertical="center" wrapText="1"/>
    </xf>
    <xf numFmtId="1" fontId="0" fillId="24" borderId="0" xfId="0" applyNumberFormat="1" applyFill="1" applyAlignment="1">
      <alignment horizontal="center" vertical="center"/>
    </xf>
    <xf numFmtId="167" fontId="34" fillId="24" borderId="0" xfId="42" applyNumberFormat="1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center" vertical="center"/>
    </xf>
  </cellXfs>
  <cellStyles count="52">
    <cellStyle name="20% - Ênfase1" xfId="18" builtinId="30" customBuiltin="1"/>
    <cellStyle name="20% - Ênfase2" xfId="22" builtinId="34" customBuiltin="1"/>
    <cellStyle name="20% - Ênfase3" xfId="26" builtinId="38" customBuiltin="1"/>
    <cellStyle name="20% - Ênfase4" xfId="30" builtinId="42" customBuiltin="1"/>
    <cellStyle name="20% - Ênfase5" xfId="34" builtinId="46" customBuiltin="1"/>
    <cellStyle name="20% - Ênfase6" xfId="38" builtinId="50" customBuiltin="1"/>
    <cellStyle name="40% - Ênfase1" xfId="19" builtinId="31" customBuiltin="1"/>
    <cellStyle name="40% - Ênfase2" xfId="23" builtinId="35" customBuiltin="1"/>
    <cellStyle name="40% - Ênfase3" xfId="27" builtinId="39" customBuiltin="1"/>
    <cellStyle name="40% - Ênfase4" xfId="31" builtinId="43" customBuiltin="1"/>
    <cellStyle name="40% - Ênfase5" xfId="35" builtinId="47" customBuiltin="1"/>
    <cellStyle name="40% - Ênfase6" xfId="39" builtinId="51" customBuiltin="1"/>
    <cellStyle name="60% - Ênfase1" xfId="20" builtinId="32" customBuiltin="1"/>
    <cellStyle name="60% - Ênfase2" xfId="24" builtinId="36" customBuiltin="1"/>
    <cellStyle name="60% - Ênfase3" xfId="28" builtinId="40" customBuiltin="1"/>
    <cellStyle name="60% - Ênfase4" xfId="32" builtinId="44" customBuiltin="1"/>
    <cellStyle name="60% - Ênfase5" xfId="36" builtinId="48" customBuiltin="1"/>
    <cellStyle name="60% - Ênfase6" xfId="40" builtinId="52" customBuiltin="1"/>
    <cellStyle name="Bom" xfId="7" builtinId="26" customBuiltin="1"/>
    <cellStyle name="Cálculo" xfId="10" builtinId="22" customBuiltin="1"/>
    <cellStyle name="Célula de Verificação" xfId="12" builtinId="23" customBuiltin="1"/>
    <cellStyle name="Célula Vinculada" xfId="11" builtinId="24" customBuiltin="1"/>
    <cellStyle name="Ênfase1" xfId="17" builtinId="29" customBuiltin="1"/>
    <cellStyle name="Ênfase2" xfId="21" builtinId="33" customBuiltin="1"/>
    <cellStyle name="Ênfase3" xfId="25" builtinId="37" customBuiltin="1"/>
    <cellStyle name="Ênfase4" xfId="29" builtinId="41" customBuiltin="1"/>
    <cellStyle name="Ênfase5" xfId="33" builtinId="45" customBuiltin="1"/>
    <cellStyle name="Ênfase6" xfId="37" builtinId="49" customBuiltin="1"/>
    <cellStyle name="Entrada" xfId="8" builtinId="20" customBuiltin="1"/>
    <cellStyle name="Excel_BuiltIn_Comma" xfId="41" xr:uid="{00000000-0005-0000-0000-00001D000000}"/>
    <cellStyle name="Excel_BuiltIn_Currency" xfId="42" xr:uid="{00000000-0005-0000-0000-00001E000000}"/>
    <cellStyle name="Heading" xfId="43" xr:uid="{00000000-0005-0000-0000-00001F000000}"/>
    <cellStyle name="Heading1" xfId="44" xr:uid="{00000000-0005-0000-0000-000020000000}"/>
    <cellStyle name="Hiperlink" xfId="45" xr:uid="{00000000-0005-0000-0000-000021000000}"/>
    <cellStyle name="Incorreto" xfId="46" xr:uid="{00000000-0005-0000-0000-000022000000}"/>
    <cellStyle name="Moeda" xfId="2" builtinId="4" customBuiltin="1"/>
    <cellStyle name="Neutra" xfId="47" xr:uid="{00000000-0005-0000-0000-000024000000}"/>
    <cellStyle name="Normal" xfId="0" builtinId="0" customBuiltin="1"/>
    <cellStyle name="Nota" xfId="14" builtinId="10" customBuiltin="1"/>
    <cellStyle name="Porcentagem" xfId="51" builtinId="5"/>
    <cellStyle name="Result" xfId="48" xr:uid="{00000000-0005-0000-0000-000027000000}"/>
    <cellStyle name="Result2" xfId="49" xr:uid="{00000000-0005-0000-0000-000028000000}"/>
    <cellStyle name="Saída" xfId="9" builtinId="21" customBuiltin="1"/>
    <cellStyle name="Texto de Aviso" xfId="13" builtinId="11" customBuiltin="1"/>
    <cellStyle name="Texto Explicativo" xfId="15" builtinId="53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ítulo 5" xfId="50" xr:uid="{00000000-0005-0000-0000-000030000000}"/>
    <cellStyle name="Total" xfId="16" builtinId="25" customBuiltin="1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048576"/>
  <sheetViews>
    <sheetView view="pageBreakPreview" topLeftCell="A160" zoomScale="60" zoomScaleNormal="100" workbookViewId="0">
      <selection activeCell="C201" sqref="C201"/>
    </sheetView>
  </sheetViews>
  <sheetFormatPr defaultRowHeight="14.65" customHeight="1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4.7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9" customFormat="1" ht="17.100000000000001" customHeight="1" x14ac:dyDescent="0.2">
      <c r="A1" s="270" t="s">
        <v>0</v>
      </c>
      <c r="B1" s="270"/>
      <c r="C1" s="270"/>
      <c r="D1" s="270"/>
      <c r="E1" s="270"/>
      <c r="F1" s="270"/>
      <c r="G1" s="270"/>
      <c r="H1" s="270"/>
      <c r="I1" s="270"/>
    </row>
    <row r="2" spans="1:9" customFormat="1" ht="23.25" customHeight="1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9" customFormat="1" ht="39.75" customHeight="1" x14ac:dyDescent="0.2">
      <c r="A3" s="271" t="s">
        <v>287</v>
      </c>
      <c r="B3" s="271"/>
      <c r="C3" s="271"/>
      <c r="D3" s="271"/>
      <c r="E3" s="271"/>
      <c r="F3" s="271"/>
      <c r="G3" s="271"/>
      <c r="H3" s="271"/>
      <c r="I3" s="271"/>
    </row>
    <row r="4" spans="1:9" customFormat="1" ht="15.75" customHeigh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9" customFormat="1" ht="15.75" customHeight="1" x14ac:dyDescent="0.2">
      <c r="A5" s="222" t="s">
        <v>3</v>
      </c>
      <c r="B5" s="222"/>
      <c r="C5" s="222"/>
      <c r="D5" s="222"/>
      <c r="E5" s="222"/>
      <c r="F5" s="268" t="s">
        <v>288</v>
      </c>
      <c r="G5" s="268"/>
      <c r="H5" s="268"/>
      <c r="I5" s="268"/>
    </row>
    <row r="6" spans="1:9" customFormat="1" ht="16.149999999999999" customHeight="1" x14ac:dyDescent="0.2">
      <c r="A6" s="222" t="s">
        <v>289</v>
      </c>
      <c r="B6" s="222"/>
      <c r="C6" s="222"/>
      <c r="D6" s="222"/>
      <c r="E6" s="222"/>
      <c r="F6" s="222"/>
      <c r="G6" s="222"/>
      <c r="H6" s="222"/>
      <c r="I6" s="222"/>
    </row>
    <row r="7" spans="1:9" customFormat="1" ht="20.25" customHeight="1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9" customFormat="1" ht="15.4" customHeigh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9" customFormat="1" ht="15.4" customHeigh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10</v>
      </c>
      <c r="I9" s="268"/>
    </row>
    <row r="10" spans="1:9" customFormat="1" ht="24" customHeigh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13</v>
      </c>
      <c r="I10" s="272"/>
    </row>
    <row r="11" spans="1:9" customFormat="1" ht="15.4" customHeigh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9" customFormat="1" ht="14.65" customHeigh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9" customFormat="1" ht="15" customHeight="1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9" customFormat="1" ht="14.65" customHeigh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9" customFormat="1" ht="12.75" hidden="1" customHeight="1" x14ac:dyDescent="0.2">
      <c r="A15" s="234" t="s">
        <v>23</v>
      </c>
      <c r="B15" s="234"/>
      <c r="C15" s="234"/>
      <c r="D15" s="234"/>
      <c r="E15" s="234"/>
      <c r="F15" s="263" t="s">
        <v>24</v>
      </c>
      <c r="G15" s="263"/>
      <c r="H15" s="265">
        <v>0</v>
      </c>
      <c r="I15" s="265"/>
    </row>
    <row r="16" spans="1:9" customFormat="1" ht="12.75" customHeight="1" x14ac:dyDescent="0.2">
      <c r="A16" s="263" t="s">
        <v>25</v>
      </c>
      <c r="B16" s="263"/>
      <c r="C16" s="263"/>
      <c r="D16" s="263"/>
      <c r="E16" s="263"/>
      <c r="F16" s="263" t="s">
        <v>26</v>
      </c>
      <c r="G16" s="263"/>
      <c r="H16" s="264">
        <v>1</v>
      </c>
      <c r="I16" s="264"/>
    </row>
    <row r="17" spans="1:256" customFormat="1" ht="12.75" hidden="1" customHeight="1" x14ac:dyDescent="0.2">
      <c r="A17" s="234" t="s">
        <v>27</v>
      </c>
      <c r="B17" s="234"/>
      <c r="C17" s="234"/>
      <c r="D17" s="234"/>
      <c r="E17" s="234"/>
      <c r="F17" s="263" t="s">
        <v>24</v>
      </c>
      <c r="G17" s="263"/>
      <c r="H17" s="265">
        <v>0</v>
      </c>
      <c r="I17" s="265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ht="7.5" customHeigh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customFormat="1" ht="48.75" customHeight="1" x14ac:dyDescent="0.2">
      <c r="A19" s="261" t="s">
        <v>28</v>
      </c>
      <c r="B19" s="261"/>
      <c r="C19" s="261"/>
      <c r="D19" s="261"/>
      <c r="E19" s="261"/>
      <c r="F19" s="261"/>
      <c r="G19" s="261"/>
      <c r="H19" s="261"/>
      <c r="I19" s="261"/>
      <c r="J19" s="7"/>
      <c r="K19" s="8"/>
      <c r="L19" s="9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customFormat="1" ht="9.9499999999999993" customHeight="1" x14ac:dyDescent="0.2">
      <c r="A20" s="219"/>
      <c r="B20" s="219"/>
      <c r="C20" s="219"/>
      <c r="D20" s="219"/>
      <c r="E20" s="219"/>
      <c r="F20" s="219"/>
      <c r="G20" s="219"/>
      <c r="H20" s="219"/>
      <c r="I20" s="219"/>
      <c r="J20" s="7"/>
      <c r="K20" s="8"/>
      <c r="L20" s="9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s="10" customFormat="1" ht="21.75" customHeight="1" x14ac:dyDescent="0.2">
      <c r="A21" s="227" t="s">
        <v>29</v>
      </c>
      <c r="B21" s="227"/>
      <c r="C21" s="227"/>
      <c r="D21" s="227"/>
      <c r="E21" s="227"/>
      <c r="F21" s="227"/>
      <c r="G21" s="227"/>
      <c r="H21" s="227"/>
      <c r="I21" s="227"/>
      <c r="J21" s="262"/>
      <c r="K21" s="262"/>
      <c r="L21" s="262"/>
      <c r="M21" s="262"/>
      <c r="N21" s="262"/>
      <c r="O21" s="262"/>
      <c r="P21" s="262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0"/>
      <c r="CA21" s="260"/>
      <c r="CB21" s="260"/>
      <c r="CC21" s="260"/>
      <c r="CD21" s="260"/>
      <c r="CE21" s="260"/>
      <c r="CF21" s="260"/>
      <c r="CG21" s="260"/>
      <c r="CH21" s="260"/>
      <c r="CI21" s="260"/>
      <c r="CJ21" s="260"/>
      <c r="CK21" s="260"/>
      <c r="CL21" s="260"/>
      <c r="CM21" s="260"/>
      <c r="CN21" s="260"/>
      <c r="CO21" s="260"/>
      <c r="CP21" s="260"/>
      <c r="CQ21" s="260"/>
      <c r="CR21" s="260"/>
      <c r="CS21" s="260"/>
      <c r="CT21" s="260"/>
      <c r="CU21" s="260"/>
      <c r="CV21" s="260"/>
      <c r="CW21" s="260"/>
      <c r="CX21" s="260"/>
      <c r="CY21" s="260"/>
      <c r="CZ21" s="260"/>
      <c r="DA21" s="260"/>
      <c r="DB21" s="260"/>
      <c r="DC21" s="260"/>
      <c r="DD21" s="260"/>
      <c r="DE21" s="260"/>
      <c r="DF21" s="260"/>
      <c r="DG21" s="260"/>
      <c r="DH21" s="260"/>
      <c r="DI21" s="260"/>
      <c r="DJ21" s="260"/>
      <c r="DK21" s="260"/>
      <c r="DL21" s="260"/>
      <c r="DM21" s="260"/>
      <c r="DN21" s="260"/>
      <c r="DO21" s="260"/>
      <c r="DP21" s="260"/>
      <c r="DQ21" s="260"/>
      <c r="DR21" s="260"/>
      <c r="DS21" s="260"/>
      <c r="DT21" s="260"/>
      <c r="DU21" s="260"/>
      <c r="DV21" s="260"/>
      <c r="DW21" s="260"/>
      <c r="DX21" s="260"/>
      <c r="DY21" s="260"/>
      <c r="DZ21" s="260"/>
      <c r="EA21" s="260"/>
      <c r="EB21" s="260"/>
      <c r="EC21" s="260"/>
      <c r="ED21" s="260"/>
      <c r="EE21" s="260"/>
      <c r="EF21" s="260"/>
      <c r="EG21" s="260"/>
      <c r="EH21" s="260"/>
      <c r="EI21" s="260"/>
      <c r="EJ21" s="260"/>
      <c r="EK21" s="260"/>
      <c r="EL21" s="260"/>
      <c r="EM21" s="260"/>
      <c r="EN21" s="260"/>
      <c r="EO21" s="260"/>
      <c r="EP21" s="260"/>
      <c r="EQ21" s="260"/>
      <c r="ER21" s="260"/>
      <c r="ES21" s="260"/>
      <c r="ET21" s="260"/>
      <c r="EU21" s="260"/>
      <c r="EV21" s="260"/>
      <c r="EW21" s="260"/>
      <c r="EX21" s="260"/>
      <c r="EY21" s="260"/>
      <c r="EZ21" s="260"/>
      <c r="FA21" s="260"/>
      <c r="FB21" s="260"/>
      <c r="FC21" s="260"/>
      <c r="FD21" s="260"/>
      <c r="FE21" s="260"/>
      <c r="FF21" s="260"/>
      <c r="FG21" s="260"/>
      <c r="FH21" s="260"/>
      <c r="FI21" s="260"/>
      <c r="FJ21" s="260"/>
      <c r="FK21" s="260"/>
      <c r="FL21" s="260"/>
      <c r="FM21" s="260"/>
      <c r="FN21" s="260"/>
      <c r="FO21" s="260"/>
      <c r="FP21" s="260"/>
      <c r="FQ21" s="260"/>
      <c r="FR21" s="260"/>
      <c r="FS21" s="260"/>
      <c r="FT21" s="260"/>
      <c r="FU21" s="260"/>
      <c r="FV21" s="260"/>
      <c r="FW21" s="260"/>
      <c r="FX21" s="260"/>
      <c r="FY21" s="260"/>
      <c r="FZ21" s="260"/>
      <c r="GA21" s="260"/>
      <c r="GB21" s="260"/>
      <c r="GC21" s="260"/>
      <c r="GD21" s="260"/>
      <c r="GE21" s="260"/>
      <c r="GF21" s="260"/>
      <c r="GG21" s="260"/>
      <c r="GH21" s="260"/>
      <c r="GI21" s="260"/>
      <c r="GJ21" s="260"/>
      <c r="GK21" s="260"/>
      <c r="GL21" s="260"/>
      <c r="GM21" s="260"/>
      <c r="GN21" s="260"/>
      <c r="GO21" s="260"/>
      <c r="GP21" s="260"/>
      <c r="GQ21" s="260"/>
      <c r="GR21" s="260"/>
      <c r="GS21" s="260"/>
      <c r="GT21" s="260"/>
      <c r="GU21" s="260"/>
      <c r="GV21" s="260"/>
      <c r="GW21" s="260"/>
      <c r="GX21" s="260"/>
      <c r="GY21" s="260"/>
      <c r="GZ21" s="260"/>
      <c r="HA21" s="260"/>
      <c r="HB21" s="260"/>
      <c r="HC21" s="260"/>
      <c r="HD21" s="260"/>
      <c r="HE21" s="260"/>
      <c r="HF21" s="260"/>
      <c r="HG21" s="260"/>
      <c r="HH21" s="260"/>
      <c r="HI21" s="260"/>
      <c r="HJ21" s="260"/>
      <c r="HK21" s="260"/>
      <c r="HL21" s="260"/>
      <c r="HM21" s="260"/>
      <c r="HN21" s="260"/>
      <c r="HO21" s="260"/>
      <c r="HP21" s="260"/>
      <c r="HQ21" s="260"/>
      <c r="HR21" s="260"/>
      <c r="HS21" s="260"/>
      <c r="HT21" s="260"/>
      <c r="HU21" s="260"/>
      <c r="HV21" s="260"/>
      <c r="HW21" s="260"/>
      <c r="HX21" s="260"/>
      <c r="HY21" s="260"/>
      <c r="HZ21" s="260"/>
      <c r="IA21" s="260"/>
      <c r="IB21" s="260"/>
      <c r="IC21" s="260"/>
      <c r="ID21" s="260"/>
      <c r="IE21" s="260"/>
      <c r="IF21" s="260"/>
      <c r="IG21" s="260"/>
      <c r="IH21" s="260"/>
      <c r="II21" s="260"/>
      <c r="IJ21" s="260"/>
      <c r="IK21" s="260"/>
      <c r="IL21" s="260"/>
      <c r="IM21" s="260"/>
      <c r="IN21" s="260"/>
      <c r="IO21" s="260"/>
      <c r="IP21" s="260"/>
      <c r="IQ21" s="260"/>
      <c r="IR21" s="260"/>
      <c r="IS21" s="260"/>
      <c r="IT21" s="260"/>
      <c r="IU21" s="260"/>
      <c r="IV21" s="260"/>
    </row>
    <row r="22" spans="1:256" customFormat="1" ht="15.75" customHeight="1" x14ac:dyDescent="0.2">
      <c r="A22" s="2">
        <v>1</v>
      </c>
      <c r="B22" s="222" t="s">
        <v>30</v>
      </c>
      <c r="C22" s="222"/>
      <c r="D22" s="222"/>
      <c r="E22" s="222"/>
      <c r="F22" s="222"/>
      <c r="G22" s="222"/>
      <c r="H22" s="259" t="s">
        <v>31</v>
      </c>
      <c r="I22" s="25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.75" customHeight="1" x14ac:dyDescent="0.2">
      <c r="A23" s="2">
        <v>2</v>
      </c>
      <c r="B23" s="222" t="s">
        <v>32</v>
      </c>
      <c r="C23" s="222"/>
      <c r="D23" s="222"/>
      <c r="E23" s="222"/>
      <c r="F23" s="222"/>
      <c r="G23" s="222"/>
      <c r="H23" s="258">
        <v>5143</v>
      </c>
      <c r="I23" s="258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.75" customHeight="1" x14ac:dyDescent="0.2">
      <c r="A24" s="2">
        <v>3</v>
      </c>
      <c r="B24" s="222" t="s">
        <v>33</v>
      </c>
      <c r="C24" s="222"/>
      <c r="D24" s="222"/>
      <c r="E24" s="222"/>
      <c r="F24" s="222"/>
      <c r="G24" s="222"/>
      <c r="H24" s="259">
        <f>(1431.04*7.65%)+1431.04</f>
        <v>1540.5145600000001</v>
      </c>
      <c r="I24" s="259"/>
      <c r="J24" s="6" t="s">
        <v>271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ht="15.75" customHeight="1" x14ac:dyDescent="0.2">
      <c r="A25" s="2">
        <v>4</v>
      </c>
      <c r="B25" s="222" t="s">
        <v>34</v>
      </c>
      <c r="C25" s="222"/>
      <c r="D25" s="222"/>
      <c r="E25" s="222"/>
      <c r="F25" s="222"/>
      <c r="G25" s="222"/>
      <c r="H25" s="257" t="str">
        <f>H22</f>
        <v>Auxiliar de Manutenção Predial</v>
      </c>
      <c r="I25" s="257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15.75" customHeight="1" x14ac:dyDescent="0.2">
      <c r="A26" s="2">
        <v>5</v>
      </c>
      <c r="B26" s="222" t="s">
        <v>35</v>
      </c>
      <c r="C26" s="222"/>
      <c r="D26" s="222"/>
      <c r="E26" s="222"/>
      <c r="F26" s="222"/>
      <c r="G26" s="222"/>
      <c r="H26" s="257" t="s">
        <v>274</v>
      </c>
      <c r="I26" s="257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ht="9" customHeigh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23.1" customHeight="1" x14ac:dyDescent="0.2">
      <c r="A28" s="225" t="s">
        <v>36</v>
      </c>
      <c r="B28" s="225"/>
      <c r="C28" s="225"/>
      <c r="D28" s="225"/>
      <c r="E28" s="225"/>
      <c r="F28" s="225"/>
      <c r="G28" s="225"/>
      <c r="H28" s="225"/>
      <c r="I28" s="22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customFormat="1" ht="9" customHeight="1" x14ac:dyDescent="0.2">
      <c r="A29" s="219"/>
      <c r="B29" s="219"/>
      <c r="C29" s="219"/>
      <c r="D29" s="219"/>
      <c r="E29" s="219"/>
      <c r="F29" s="219"/>
      <c r="G29" s="219"/>
      <c r="H29" s="219"/>
      <c r="I29" s="219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1:256" customFormat="1" ht="23.1" customHeight="1" x14ac:dyDescent="0.2">
      <c r="A30" s="235" t="s">
        <v>37</v>
      </c>
      <c r="B30" s="235"/>
      <c r="C30" s="235"/>
      <c r="D30" s="235"/>
      <c r="E30" s="235"/>
      <c r="F30" s="235"/>
      <c r="G30" s="235"/>
      <c r="H30" s="235"/>
      <c r="I30" s="235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s="13" customFormat="1" ht="30.4" customHeight="1" x14ac:dyDescent="0.2">
      <c r="A31" s="11">
        <v>1</v>
      </c>
      <c r="B31" s="240" t="s">
        <v>38</v>
      </c>
      <c r="C31" s="240"/>
      <c r="D31" s="240"/>
      <c r="E31" s="240"/>
      <c r="F31" s="240"/>
      <c r="G31" s="240"/>
      <c r="H31" s="11" t="s">
        <v>39</v>
      </c>
      <c r="I31" s="11" t="s">
        <v>40</v>
      </c>
    </row>
    <row r="32" spans="1:256" customFormat="1" ht="15" x14ac:dyDescent="0.2">
      <c r="A32" s="2" t="s">
        <v>5</v>
      </c>
      <c r="B32" s="222" t="s">
        <v>41</v>
      </c>
      <c r="C32" s="222"/>
      <c r="D32" s="222"/>
      <c r="E32" s="222"/>
      <c r="F32" s="222"/>
      <c r="G32" s="222"/>
      <c r="H32" s="222"/>
      <c r="I32" s="14">
        <f>H24/220*200</f>
        <v>1400.4677818181817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256" customFormat="1" ht="14.25" x14ac:dyDescent="0.2">
      <c r="A33" s="2"/>
      <c r="B33" s="222" t="s">
        <v>42</v>
      </c>
      <c r="C33" s="222"/>
      <c r="D33" s="222"/>
      <c r="E33" s="222"/>
      <c r="F33" s="222"/>
      <c r="G33" s="222"/>
      <c r="H33" s="15">
        <v>0.2</v>
      </c>
      <c r="I33" s="16">
        <f>I32*H33</f>
        <v>280.09355636363637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  <row r="34" spans="1:256" customFormat="1" ht="15.75" customHeight="1" x14ac:dyDescent="0.2">
      <c r="A34" s="242" t="s">
        <v>43</v>
      </c>
      <c r="B34" s="242"/>
      <c r="C34" s="242"/>
      <c r="D34" s="242"/>
      <c r="E34" s="242"/>
      <c r="F34" s="242"/>
      <c r="G34" s="242"/>
      <c r="H34" s="242"/>
      <c r="I34" s="17">
        <f>SUM(I32:I33)</f>
        <v>1680.561338181818</v>
      </c>
      <c r="J34" s="6"/>
    </row>
    <row r="35" spans="1:256" customFormat="1" ht="9.9499999999999993" customHeight="1" x14ac:dyDescent="0.2">
      <c r="A35" s="219"/>
      <c r="B35" s="219"/>
      <c r="C35" s="219"/>
      <c r="D35" s="219"/>
      <c r="E35" s="219"/>
      <c r="F35" s="219"/>
      <c r="G35" s="219"/>
      <c r="H35" s="219"/>
      <c r="I35" s="219"/>
      <c r="J35" s="6"/>
    </row>
    <row r="36" spans="1:256" customFormat="1" ht="14.65" customHeight="1" x14ac:dyDescent="0.2">
      <c r="A36" s="256" t="s">
        <v>44</v>
      </c>
      <c r="B36" s="256"/>
      <c r="C36" s="256"/>
      <c r="D36" s="256"/>
      <c r="E36" s="256"/>
      <c r="F36" s="256"/>
      <c r="G36" s="256"/>
      <c r="H36" s="256"/>
      <c r="I36" s="256"/>
      <c r="J36" s="6"/>
    </row>
    <row r="37" spans="1:256" customFormat="1" ht="10.5" customHeight="1" x14ac:dyDescent="0.2">
      <c r="A37" s="219"/>
      <c r="B37" s="219"/>
      <c r="C37" s="219"/>
      <c r="D37" s="219"/>
      <c r="E37" s="219"/>
      <c r="F37" s="219"/>
      <c r="G37" s="219"/>
      <c r="H37" s="219"/>
      <c r="I37" s="219"/>
      <c r="J37" s="6"/>
    </row>
    <row r="38" spans="1:256" customFormat="1" ht="21.75" customHeight="1" x14ac:dyDescent="0.2">
      <c r="A38" s="237" t="s">
        <v>45</v>
      </c>
      <c r="B38" s="237"/>
      <c r="C38" s="237"/>
      <c r="D38" s="237"/>
      <c r="E38" s="237"/>
      <c r="F38" s="237"/>
      <c r="G38" s="237"/>
      <c r="H38" s="237"/>
      <c r="I38" s="237"/>
      <c r="J38" s="6"/>
    </row>
    <row r="39" spans="1:256" customFormat="1" ht="26.1" customHeight="1" x14ac:dyDescent="0.2">
      <c r="A39" s="253" t="s">
        <v>46</v>
      </c>
      <c r="B39" s="253"/>
      <c r="C39" s="253"/>
      <c r="D39" s="253"/>
      <c r="E39" s="253"/>
      <c r="F39" s="253"/>
      <c r="G39" s="253"/>
      <c r="H39" s="253"/>
      <c r="I39" s="253"/>
      <c r="J39" s="6"/>
    </row>
    <row r="40" spans="1:256" customFormat="1" ht="26.1" customHeight="1" x14ac:dyDescent="0.2">
      <c r="A40" s="18" t="s">
        <v>47</v>
      </c>
      <c r="B40" s="254" t="s">
        <v>48</v>
      </c>
      <c r="C40" s="254"/>
      <c r="D40" s="254"/>
      <c r="E40" s="254"/>
      <c r="F40" s="254"/>
      <c r="G40" s="254"/>
      <c r="H40" s="254"/>
      <c r="I40" s="3" t="s">
        <v>49</v>
      </c>
      <c r="J40" s="6"/>
    </row>
    <row r="41" spans="1:256" customFormat="1" ht="26.1" customHeight="1" x14ac:dyDescent="0.2">
      <c r="A41" s="19" t="s">
        <v>5</v>
      </c>
      <c r="B41" s="249" t="s">
        <v>50</v>
      </c>
      <c r="C41" s="249"/>
      <c r="D41" s="249"/>
      <c r="E41" s="249"/>
      <c r="F41" s="249"/>
      <c r="G41" s="249"/>
      <c r="H41" s="20">
        <v>8.3299999999999999E-2</v>
      </c>
      <c r="I41" s="21">
        <f>ROUND($I$34*H41,2)</f>
        <v>139.99</v>
      </c>
      <c r="J41" s="6"/>
    </row>
    <row r="42" spans="1:256" customFormat="1" ht="28.5" customHeight="1" x14ac:dyDescent="0.2">
      <c r="A42" s="19" t="s">
        <v>8</v>
      </c>
      <c r="B42" s="255" t="s">
        <v>51</v>
      </c>
      <c r="C42" s="255"/>
      <c r="D42" s="255"/>
      <c r="E42" s="255"/>
      <c r="F42" s="255"/>
      <c r="G42" s="255"/>
      <c r="H42" s="22">
        <v>3.0249999999999999E-2</v>
      </c>
      <c r="I42" s="21">
        <f>ROUND($I$34*H42,2)</f>
        <v>50.84</v>
      </c>
      <c r="J42" s="6"/>
    </row>
    <row r="43" spans="1:256" customFormat="1" ht="19.899999999999999" customHeight="1" x14ac:dyDescent="0.2">
      <c r="A43" s="228" t="s">
        <v>43</v>
      </c>
      <c r="B43" s="228"/>
      <c r="C43" s="228"/>
      <c r="D43" s="228"/>
      <c r="E43" s="228"/>
      <c r="F43" s="228"/>
      <c r="G43" s="228"/>
      <c r="H43" s="228"/>
      <c r="I43" s="23">
        <f>SUM(I41:I42)</f>
        <v>190.83</v>
      </c>
      <c r="J43" s="6"/>
    </row>
    <row r="44" spans="1:256" customFormat="1" ht="19.899999999999999" customHeight="1" x14ac:dyDescent="0.2">
      <c r="A44" s="24" t="s">
        <v>11</v>
      </c>
      <c r="B44" s="251" t="s">
        <v>52</v>
      </c>
      <c r="C44" s="251"/>
      <c r="D44" s="251"/>
      <c r="E44" s="251"/>
      <c r="F44" s="251"/>
      <c r="G44" s="251"/>
      <c r="H44" s="251"/>
      <c r="I44" s="25">
        <f>ROUND($H$58*I43,2)</f>
        <v>67.36</v>
      </c>
      <c r="J44" s="6"/>
    </row>
    <row r="45" spans="1:256" s="28" customFormat="1" ht="16.5" customHeight="1" x14ac:dyDescent="0.25">
      <c r="A45" s="219"/>
      <c r="B45" s="219"/>
      <c r="C45" s="219"/>
      <c r="D45" s="219"/>
      <c r="E45" s="219"/>
      <c r="F45" s="219"/>
      <c r="G45" s="219"/>
      <c r="H45" s="26" t="s">
        <v>43</v>
      </c>
      <c r="I45" s="27">
        <f>I43+I44</f>
        <v>258.19</v>
      </c>
    </row>
    <row r="46" spans="1:256" customFormat="1" ht="45.4" customHeight="1" x14ac:dyDescent="0.2">
      <c r="A46" s="243" t="s">
        <v>53</v>
      </c>
      <c r="B46" s="243"/>
      <c r="C46" s="243"/>
      <c r="D46" s="243"/>
      <c r="E46" s="243"/>
      <c r="F46" s="243"/>
      <c r="G46" s="243"/>
      <c r="H46" s="243"/>
      <c r="I46" s="243"/>
      <c r="J46" s="6"/>
    </row>
    <row r="47" spans="1:256" customFormat="1" ht="11.85" customHeight="1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6"/>
    </row>
    <row r="48" spans="1:256" s="6" customFormat="1" ht="32.25" customHeight="1" x14ac:dyDescent="0.2">
      <c r="A48" s="252" t="s">
        <v>54</v>
      </c>
      <c r="B48" s="252"/>
      <c r="C48" s="252"/>
      <c r="D48" s="252"/>
      <c r="E48" s="252"/>
      <c r="F48" s="252"/>
      <c r="G48" s="252"/>
      <c r="H48" s="252"/>
      <c r="I48" s="252"/>
    </row>
    <row r="49" spans="1:10" s="6" customFormat="1" ht="30" customHeight="1" x14ac:dyDescent="0.2">
      <c r="A49" s="29" t="s">
        <v>55</v>
      </c>
      <c r="B49" s="240" t="s">
        <v>56</v>
      </c>
      <c r="C49" s="240"/>
      <c r="D49" s="240"/>
      <c r="E49" s="240"/>
      <c r="F49" s="240"/>
      <c r="G49" s="240"/>
      <c r="H49" s="12" t="s">
        <v>57</v>
      </c>
      <c r="I49" s="12" t="s">
        <v>40</v>
      </c>
    </row>
    <row r="50" spans="1:10" s="6" customFormat="1" ht="15.4" customHeight="1" x14ac:dyDescent="0.2">
      <c r="A50" s="30" t="s">
        <v>5</v>
      </c>
      <c r="B50" s="222" t="s">
        <v>58</v>
      </c>
      <c r="C50" s="222"/>
      <c r="D50" s="222"/>
      <c r="E50" s="222"/>
      <c r="F50" s="222"/>
      <c r="G50" s="222"/>
      <c r="H50" s="31">
        <v>0.2</v>
      </c>
      <c r="I50" s="32">
        <f t="shared" ref="I50:I57" si="0">ROUND($I$34*H50,2)</f>
        <v>336.11</v>
      </c>
    </row>
    <row r="51" spans="1:10" s="6" customFormat="1" ht="15.4" customHeight="1" x14ac:dyDescent="0.2">
      <c r="A51" s="30" t="s">
        <v>8</v>
      </c>
      <c r="B51" s="222" t="s">
        <v>59</v>
      </c>
      <c r="C51" s="222"/>
      <c r="D51" s="222"/>
      <c r="E51" s="222"/>
      <c r="F51" s="222"/>
      <c r="G51" s="222"/>
      <c r="H51" s="31">
        <v>2.5000000000000001E-2</v>
      </c>
      <c r="I51" s="32">
        <f t="shared" si="0"/>
        <v>42.01</v>
      </c>
    </row>
    <row r="52" spans="1:10" s="6" customFormat="1" ht="45.95" customHeight="1" x14ac:dyDescent="0.2">
      <c r="A52" s="30" t="s">
        <v>11</v>
      </c>
      <c r="B52" s="222" t="s">
        <v>60</v>
      </c>
      <c r="C52" s="222"/>
      <c r="D52" s="33" t="s">
        <v>61</v>
      </c>
      <c r="E52" s="34">
        <v>0.03</v>
      </c>
      <c r="F52" s="33" t="s">
        <v>62</v>
      </c>
      <c r="G52" s="35">
        <v>0.5</v>
      </c>
      <c r="H52" s="36">
        <f>E52*G52</f>
        <v>1.4999999999999999E-2</v>
      </c>
      <c r="I52" s="32">
        <f t="shared" si="0"/>
        <v>25.21</v>
      </c>
    </row>
    <row r="53" spans="1:10" s="6" customFormat="1" ht="15.4" customHeight="1" x14ac:dyDescent="0.2">
      <c r="A53" s="30" t="s">
        <v>14</v>
      </c>
      <c r="B53" s="222" t="s">
        <v>63</v>
      </c>
      <c r="C53" s="222"/>
      <c r="D53" s="222"/>
      <c r="E53" s="222"/>
      <c r="F53" s="222"/>
      <c r="G53" s="222"/>
      <c r="H53" s="31">
        <v>1.4999999999999999E-2</v>
      </c>
      <c r="I53" s="32">
        <f t="shared" si="0"/>
        <v>25.21</v>
      </c>
    </row>
    <row r="54" spans="1:10" s="6" customFormat="1" ht="15.4" customHeight="1" x14ac:dyDescent="0.2">
      <c r="A54" s="30" t="s">
        <v>16</v>
      </c>
      <c r="B54" s="222" t="s">
        <v>64</v>
      </c>
      <c r="C54" s="222"/>
      <c r="D54" s="222"/>
      <c r="E54" s="222"/>
      <c r="F54" s="222"/>
      <c r="G54" s="222"/>
      <c r="H54" s="31">
        <v>0.01</v>
      </c>
      <c r="I54" s="32">
        <f t="shared" si="0"/>
        <v>16.809999999999999</v>
      </c>
    </row>
    <row r="55" spans="1:10" s="6" customFormat="1" ht="15.4" customHeight="1" x14ac:dyDescent="0.2">
      <c r="A55" s="30" t="s">
        <v>65</v>
      </c>
      <c r="B55" s="222" t="s">
        <v>66</v>
      </c>
      <c r="C55" s="222"/>
      <c r="D55" s="222"/>
      <c r="E55" s="222"/>
      <c r="F55" s="222"/>
      <c r="G55" s="222"/>
      <c r="H55" s="31">
        <v>6.0000000000000001E-3</v>
      </c>
      <c r="I55" s="32">
        <f t="shared" si="0"/>
        <v>10.08</v>
      </c>
    </row>
    <row r="56" spans="1:10" customFormat="1" ht="15.4" customHeight="1" x14ac:dyDescent="0.2">
      <c r="A56" s="30" t="s">
        <v>67</v>
      </c>
      <c r="B56" s="222" t="s">
        <v>68</v>
      </c>
      <c r="C56" s="222"/>
      <c r="D56" s="222"/>
      <c r="E56" s="222"/>
      <c r="F56" s="222"/>
      <c r="G56" s="222"/>
      <c r="H56" s="31">
        <v>2E-3</v>
      </c>
      <c r="I56" s="32">
        <f t="shared" si="0"/>
        <v>3.36</v>
      </c>
      <c r="J56" s="6"/>
    </row>
    <row r="57" spans="1:10" customFormat="1" ht="15.4" customHeight="1" x14ac:dyDescent="0.2">
      <c r="A57" s="30" t="s">
        <v>69</v>
      </c>
      <c r="B57" s="222" t="s">
        <v>70</v>
      </c>
      <c r="C57" s="222"/>
      <c r="D57" s="222"/>
      <c r="E57" s="222"/>
      <c r="F57" s="222"/>
      <c r="G57" s="222"/>
      <c r="H57" s="31">
        <v>0.08</v>
      </c>
      <c r="I57" s="32">
        <f t="shared" si="0"/>
        <v>134.44</v>
      </c>
      <c r="J57" s="6"/>
    </row>
    <row r="58" spans="1:10" customFormat="1" ht="15.75" customHeight="1" x14ac:dyDescent="0.2">
      <c r="A58" s="228" t="s">
        <v>43</v>
      </c>
      <c r="B58" s="228"/>
      <c r="C58" s="228"/>
      <c r="D58" s="228"/>
      <c r="E58" s="228"/>
      <c r="F58" s="228"/>
      <c r="G58" s="228"/>
      <c r="H58" s="37">
        <f>SUM(H50:H57)</f>
        <v>0.35300000000000004</v>
      </c>
      <c r="I58" s="38">
        <f>SUM(I50:I57)</f>
        <v>593.23</v>
      </c>
      <c r="J58" s="6"/>
    </row>
    <row r="59" spans="1:10" customFormat="1" ht="8.25" customHeight="1" x14ac:dyDescent="0.2">
      <c r="A59" s="39"/>
      <c r="B59" s="40"/>
      <c r="C59" s="40"/>
      <c r="D59" s="40"/>
      <c r="E59" s="40"/>
      <c r="F59" s="40"/>
      <c r="G59" s="40"/>
      <c r="H59" s="41"/>
      <c r="I59" s="42"/>
      <c r="J59" s="6"/>
    </row>
    <row r="60" spans="1:10" customFormat="1" ht="43.5" customHeight="1" x14ac:dyDescent="0.2">
      <c r="A60" s="243" t="s">
        <v>71</v>
      </c>
      <c r="B60" s="243"/>
      <c r="C60" s="243"/>
      <c r="D60" s="243"/>
      <c r="E60" s="243"/>
      <c r="F60" s="243"/>
      <c r="G60" s="243"/>
      <c r="H60" s="243"/>
      <c r="I60" s="243"/>
      <c r="J60" s="6"/>
    </row>
    <row r="61" spans="1:10" customFormat="1" ht="11.25" customHeight="1" x14ac:dyDescent="0.2">
      <c r="A61" s="219"/>
      <c r="B61" s="219"/>
      <c r="C61" s="219"/>
      <c r="D61" s="219"/>
      <c r="E61" s="219"/>
      <c r="F61" s="219"/>
      <c r="G61" s="219"/>
      <c r="H61" s="219"/>
      <c r="I61" s="219"/>
      <c r="J61" s="6"/>
    </row>
    <row r="62" spans="1:10" customFormat="1" ht="18.600000000000001" customHeight="1" x14ac:dyDescent="0.2">
      <c r="A62" s="244" t="s">
        <v>72</v>
      </c>
      <c r="B62" s="244"/>
      <c r="C62" s="244"/>
      <c r="D62" s="244"/>
      <c r="E62" s="244"/>
      <c r="F62" s="244"/>
      <c r="G62" s="244"/>
      <c r="H62" s="244"/>
      <c r="I62" s="244"/>
      <c r="J62" s="6"/>
    </row>
    <row r="63" spans="1:10" customFormat="1" ht="18.75" customHeight="1" x14ac:dyDescent="0.2">
      <c r="A63" s="43" t="s">
        <v>73</v>
      </c>
      <c r="B63" s="240" t="s">
        <v>74</v>
      </c>
      <c r="C63" s="240"/>
      <c r="D63" s="240"/>
      <c r="E63" s="240"/>
      <c r="F63" s="240"/>
      <c r="G63" s="240"/>
      <c r="H63" s="240"/>
      <c r="I63" s="12" t="s">
        <v>49</v>
      </c>
      <c r="J63" s="6"/>
    </row>
    <row r="64" spans="1:10" customFormat="1" ht="15.75" customHeight="1" x14ac:dyDescent="0.2">
      <c r="A64" s="19" t="s">
        <v>5</v>
      </c>
      <c r="B64" s="222" t="s">
        <v>75</v>
      </c>
      <c r="C64" s="222"/>
      <c r="D64" s="222"/>
      <c r="E64" s="222"/>
      <c r="F64" s="222"/>
      <c r="G64" s="222"/>
      <c r="H64" s="222"/>
      <c r="I64" s="32">
        <f>IF(ROUND((H65*H67*H66)-(I34*0.06),2)&lt;0,0,ROUND((H65*H67*H66)-(I34*0.06),2))</f>
        <v>110.37</v>
      </c>
      <c r="J64" s="6"/>
    </row>
    <row r="65" spans="1:10" customFormat="1" ht="14.65" customHeight="1" x14ac:dyDescent="0.2">
      <c r="A65" s="19"/>
      <c r="B65" s="225" t="s">
        <v>76</v>
      </c>
      <c r="C65" s="225"/>
      <c r="D65" s="225"/>
      <c r="E65" s="225"/>
      <c r="F65" s="225"/>
      <c r="G65" s="225"/>
      <c r="H65" s="44">
        <v>4.8</v>
      </c>
      <c r="I65" s="45" t="s">
        <v>7</v>
      </c>
      <c r="J65" s="6"/>
    </row>
    <row r="66" spans="1:10" customFormat="1" ht="17.25" customHeight="1" x14ac:dyDescent="0.2">
      <c r="A66" s="19"/>
      <c r="B66" s="225" t="s">
        <v>77</v>
      </c>
      <c r="C66" s="225"/>
      <c r="D66" s="225"/>
      <c r="E66" s="225"/>
      <c r="F66" s="225"/>
      <c r="G66" s="225"/>
      <c r="H66" s="46">
        <v>2</v>
      </c>
      <c r="I66" s="45"/>
    </row>
    <row r="67" spans="1:10" customFormat="1" ht="15.6" customHeight="1" x14ac:dyDescent="0.2">
      <c r="A67" s="19"/>
      <c r="B67" s="225" t="s">
        <v>78</v>
      </c>
      <c r="C67" s="225"/>
      <c r="D67" s="225"/>
      <c r="E67" s="225"/>
      <c r="F67" s="225"/>
      <c r="G67" s="225"/>
      <c r="H67" s="47">
        <v>22</v>
      </c>
      <c r="I67" s="45"/>
    </row>
    <row r="68" spans="1:10" customFormat="1" ht="15.6" customHeight="1" x14ac:dyDescent="0.2">
      <c r="A68" s="19"/>
      <c r="B68" s="250" t="s">
        <v>79</v>
      </c>
      <c r="C68" s="250"/>
      <c r="D68" s="250"/>
      <c r="E68" s="250"/>
      <c r="F68" s="250"/>
      <c r="G68" s="250"/>
      <c r="H68" s="48">
        <v>0.06</v>
      </c>
      <c r="I68" s="49"/>
    </row>
    <row r="69" spans="1:10" customFormat="1" ht="15.75" customHeight="1" x14ac:dyDescent="0.2">
      <c r="A69" s="19" t="s">
        <v>8</v>
      </c>
      <c r="B69" s="222" t="s">
        <v>80</v>
      </c>
      <c r="C69" s="222"/>
      <c r="D69" s="222"/>
      <c r="E69" s="222"/>
      <c r="F69" s="222"/>
      <c r="G69" s="222"/>
      <c r="H69" s="222"/>
      <c r="I69" s="32">
        <f>($H$70*$H$71)*(1-$H$72)</f>
        <v>421.97760000000005</v>
      </c>
    </row>
    <row r="70" spans="1:10" customFormat="1" ht="15.75" customHeight="1" x14ac:dyDescent="0.2">
      <c r="A70" s="19"/>
      <c r="B70" s="225" t="s">
        <v>81</v>
      </c>
      <c r="C70" s="225"/>
      <c r="D70" s="225"/>
      <c r="E70" s="225"/>
      <c r="F70" s="225"/>
      <c r="G70" s="225"/>
      <c r="H70" s="44">
        <v>23.68</v>
      </c>
      <c r="I70" s="45" t="s">
        <v>7</v>
      </c>
      <c r="J70" t="s">
        <v>82</v>
      </c>
    </row>
    <row r="71" spans="1:10" customFormat="1" ht="15.75" customHeight="1" x14ac:dyDescent="0.2">
      <c r="A71" s="50"/>
      <c r="B71" s="225" t="s">
        <v>83</v>
      </c>
      <c r="C71" s="225"/>
      <c r="D71" s="225"/>
      <c r="E71" s="225"/>
      <c r="F71" s="225"/>
      <c r="G71" s="225"/>
      <c r="H71" s="47">
        <v>22</v>
      </c>
      <c r="I71" s="45"/>
    </row>
    <row r="72" spans="1:10" customFormat="1" ht="15.75" customHeight="1" x14ac:dyDescent="0.2">
      <c r="A72" s="50"/>
      <c r="B72" s="225" t="s">
        <v>84</v>
      </c>
      <c r="C72" s="225"/>
      <c r="D72" s="225"/>
      <c r="E72" s="225"/>
      <c r="F72" s="225"/>
      <c r="G72" s="225"/>
      <c r="H72" s="51">
        <v>0.19</v>
      </c>
      <c r="I72" s="45"/>
    </row>
    <row r="73" spans="1:10" customFormat="1" ht="15.75" customHeight="1" x14ac:dyDescent="0.2">
      <c r="A73" s="19" t="s">
        <v>11</v>
      </c>
      <c r="B73" s="241" t="s">
        <v>85</v>
      </c>
      <c r="C73" s="241"/>
      <c r="D73" s="241"/>
      <c r="E73" s="241"/>
      <c r="F73" s="241"/>
      <c r="G73" s="241"/>
      <c r="H73" s="241"/>
      <c r="I73" s="53">
        <v>0</v>
      </c>
    </row>
    <row r="74" spans="1:10" customFormat="1" ht="15.95" customHeight="1" x14ac:dyDescent="0.2">
      <c r="A74" s="19" t="s">
        <v>14</v>
      </c>
      <c r="B74" s="222" t="s">
        <v>86</v>
      </c>
      <c r="C74" s="222"/>
      <c r="D74" s="222"/>
      <c r="E74" s="222"/>
      <c r="F74" s="222"/>
      <c r="G74" s="222"/>
      <c r="H74" s="222"/>
      <c r="I74" s="54">
        <v>19.420000000000002</v>
      </c>
    </row>
    <row r="75" spans="1:10" customFormat="1" ht="15.95" customHeight="1" x14ac:dyDescent="0.2">
      <c r="A75" s="19" t="s">
        <v>16</v>
      </c>
      <c r="B75" s="241" t="s">
        <v>85</v>
      </c>
      <c r="C75" s="241"/>
      <c r="D75" s="241"/>
      <c r="E75" s="241"/>
      <c r="F75" s="241"/>
      <c r="G75" s="241"/>
      <c r="H75" s="241"/>
      <c r="I75" s="53">
        <v>0</v>
      </c>
    </row>
    <row r="76" spans="1:10" customFormat="1" ht="15.75" customHeight="1" x14ac:dyDescent="0.2">
      <c r="A76" s="19" t="s">
        <v>65</v>
      </c>
      <c r="B76" s="241" t="s">
        <v>85</v>
      </c>
      <c r="C76" s="241"/>
      <c r="D76" s="241"/>
      <c r="E76" s="241"/>
      <c r="F76" s="241"/>
      <c r="G76" s="241"/>
      <c r="H76" s="241"/>
      <c r="I76" s="55" t="s">
        <v>7</v>
      </c>
    </row>
    <row r="77" spans="1:10" customFormat="1" ht="15.75" customHeight="1" x14ac:dyDescent="0.2">
      <c r="A77" s="56"/>
      <c r="B77" s="228" t="s">
        <v>43</v>
      </c>
      <c r="C77" s="228"/>
      <c r="D77" s="228"/>
      <c r="E77" s="228"/>
      <c r="F77" s="228"/>
      <c r="G77" s="228"/>
      <c r="H77" s="228"/>
      <c r="I77" s="38">
        <f>SUM(I64:I76)</f>
        <v>551.76760000000002</v>
      </c>
    </row>
    <row r="78" spans="1:10" customFormat="1" ht="7.5" customHeight="1" x14ac:dyDescent="0.2">
      <c r="A78" s="219"/>
      <c r="B78" s="219"/>
      <c r="C78" s="219"/>
      <c r="D78" s="219"/>
      <c r="E78" s="219"/>
      <c r="F78" s="219"/>
      <c r="G78" s="219"/>
      <c r="H78" s="219"/>
      <c r="I78" s="219"/>
    </row>
    <row r="79" spans="1:10" customFormat="1" ht="36.6" customHeight="1" x14ac:dyDescent="0.2">
      <c r="A79" s="225" t="s">
        <v>87</v>
      </c>
      <c r="B79" s="225"/>
      <c r="C79" s="225"/>
      <c r="D79" s="225"/>
      <c r="E79" s="225"/>
      <c r="F79" s="225"/>
      <c r="G79" s="225"/>
      <c r="H79" s="225"/>
      <c r="I79" s="225"/>
    </row>
    <row r="80" spans="1:10" customFormat="1" ht="7.5" customHeight="1" x14ac:dyDescent="0.2">
      <c r="A80" s="219"/>
      <c r="B80" s="219"/>
      <c r="C80" s="219"/>
      <c r="D80" s="219"/>
      <c r="E80" s="219"/>
      <c r="F80" s="219"/>
      <c r="G80" s="219"/>
      <c r="H80" s="219"/>
      <c r="I80" s="219"/>
    </row>
    <row r="81" spans="1:10" customFormat="1" ht="22.35" customHeight="1" x14ac:dyDescent="0.2">
      <c r="A81" s="235" t="s">
        <v>88</v>
      </c>
      <c r="B81" s="235"/>
      <c r="C81" s="235"/>
      <c r="D81" s="235"/>
      <c r="E81" s="235"/>
      <c r="F81" s="235"/>
      <c r="G81" s="235"/>
      <c r="H81" s="235"/>
      <c r="I81" s="235"/>
    </row>
    <row r="82" spans="1:10" customFormat="1" ht="23.45" customHeight="1" x14ac:dyDescent="0.2">
      <c r="A82" s="12">
        <v>2</v>
      </c>
      <c r="B82" s="240" t="s">
        <v>89</v>
      </c>
      <c r="C82" s="240"/>
      <c r="D82" s="240"/>
      <c r="E82" s="240"/>
      <c r="F82" s="240"/>
      <c r="G82" s="240"/>
      <c r="H82" s="240"/>
      <c r="I82" s="12" t="s">
        <v>49</v>
      </c>
      <c r="J82" s="6"/>
    </row>
    <row r="83" spans="1:10" customFormat="1" ht="15.4" customHeight="1" x14ac:dyDescent="0.2">
      <c r="A83" s="2" t="s">
        <v>47</v>
      </c>
      <c r="B83" s="222" t="s">
        <v>48</v>
      </c>
      <c r="C83" s="222"/>
      <c r="D83" s="222"/>
      <c r="E83" s="222"/>
      <c r="F83" s="222"/>
      <c r="G83" s="222"/>
      <c r="H83" s="222"/>
      <c r="I83" s="5">
        <f>I45</f>
        <v>258.19</v>
      </c>
      <c r="J83" s="6"/>
    </row>
    <row r="84" spans="1:10" customFormat="1" ht="15.4" customHeight="1" x14ac:dyDescent="0.2">
      <c r="A84" s="2" t="s">
        <v>55</v>
      </c>
      <c r="B84" s="222" t="s">
        <v>56</v>
      </c>
      <c r="C84" s="222"/>
      <c r="D84" s="222"/>
      <c r="E84" s="222"/>
      <c r="F84" s="222"/>
      <c r="G84" s="222"/>
      <c r="H84" s="222"/>
      <c r="I84" s="5">
        <f>I58</f>
        <v>593.23</v>
      </c>
      <c r="J84" s="6"/>
    </row>
    <row r="85" spans="1:10" customFormat="1" ht="15.4" customHeight="1" x14ac:dyDescent="0.2">
      <c r="A85" s="2" t="s">
        <v>73</v>
      </c>
      <c r="B85" s="222" t="s">
        <v>74</v>
      </c>
      <c r="C85" s="222"/>
      <c r="D85" s="222"/>
      <c r="E85" s="222"/>
      <c r="F85" s="222"/>
      <c r="G85" s="222"/>
      <c r="H85" s="222"/>
      <c r="I85" s="5">
        <f>I77</f>
        <v>551.76760000000002</v>
      </c>
      <c r="J85" s="6"/>
    </row>
    <row r="86" spans="1:10" customFormat="1" ht="22.35" customHeight="1" x14ac:dyDescent="0.2">
      <c r="A86" s="242" t="s">
        <v>43</v>
      </c>
      <c r="B86" s="242"/>
      <c r="C86" s="242"/>
      <c r="D86" s="242"/>
      <c r="E86" s="242"/>
      <c r="F86" s="242"/>
      <c r="G86" s="242"/>
      <c r="H86" s="242"/>
      <c r="I86" s="57">
        <f>SUM(I83:I85)</f>
        <v>1403.1876000000002</v>
      </c>
      <c r="J86" s="6"/>
    </row>
    <row r="87" spans="1:10" customFormat="1" ht="12.4" customHeight="1" x14ac:dyDescent="0.2">
      <c r="A87" s="219"/>
      <c r="B87" s="219"/>
      <c r="C87" s="219"/>
      <c r="D87" s="219"/>
      <c r="E87" s="219"/>
      <c r="F87" s="219"/>
      <c r="G87" s="219"/>
      <c r="H87" s="219"/>
      <c r="I87" s="219"/>
      <c r="J87" s="6"/>
    </row>
    <row r="88" spans="1:10" s="6" customFormat="1" ht="26.25" customHeight="1" x14ac:dyDescent="0.2">
      <c r="A88" s="237" t="s">
        <v>90</v>
      </c>
      <c r="B88" s="237"/>
      <c r="C88" s="237"/>
      <c r="D88" s="237"/>
      <c r="E88" s="237"/>
      <c r="F88" s="237"/>
      <c r="G88" s="237"/>
      <c r="H88" s="237"/>
      <c r="I88" s="237"/>
    </row>
    <row r="89" spans="1:10" s="6" customFormat="1" ht="28.7" customHeight="1" x14ac:dyDescent="0.2">
      <c r="A89" s="43">
        <v>3</v>
      </c>
      <c r="B89" s="239" t="s">
        <v>91</v>
      </c>
      <c r="C89" s="239"/>
      <c r="D89" s="239"/>
      <c r="E89" s="239"/>
      <c r="F89" s="239"/>
      <c r="G89" s="239"/>
      <c r="H89" s="239"/>
      <c r="I89" s="43" t="s">
        <v>92</v>
      </c>
    </row>
    <row r="90" spans="1:10" s="6" customFormat="1" ht="48.2" customHeight="1" x14ac:dyDescent="0.2">
      <c r="A90" s="19" t="s">
        <v>5</v>
      </c>
      <c r="B90" s="249" t="s">
        <v>93</v>
      </c>
      <c r="C90" s="249"/>
      <c r="D90" s="249"/>
      <c r="E90" s="249"/>
      <c r="F90" s="249"/>
      <c r="G90" s="249"/>
      <c r="H90" s="249"/>
      <c r="I90" s="58">
        <f>ROUND((($I$34/12)+($I$41/12)+($I$36/12/12)+($I$42/12))*(30/30)*0.05,2)</f>
        <v>7.8</v>
      </c>
    </row>
    <row r="91" spans="1:10" s="6" customFormat="1" ht="15.75" customHeight="1" x14ac:dyDescent="0.2">
      <c r="A91" s="19" t="s">
        <v>8</v>
      </c>
      <c r="B91" s="241" t="s">
        <v>94</v>
      </c>
      <c r="C91" s="241"/>
      <c r="D91" s="241"/>
      <c r="E91" s="241"/>
      <c r="F91" s="241"/>
      <c r="G91" s="241"/>
      <c r="H91" s="241"/>
      <c r="I91" s="58">
        <f>ROUND($H$57*I90,2)</f>
        <v>0.62</v>
      </c>
    </row>
    <row r="92" spans="1:10" s="6" customFormat="1" ht="26.45" customHeight="1" x14ac:dyDescent="0.2">
      <c r="A92" s="19" t="s">
        <v>11</v>
      </c>
      <c r="B92" s="222" t="s">
        <v>95</v>
      </c>
      <c r="C92" s="222"/>
      <c r="D92" s="222"/>
      <c r="E92" s="222"/>
      <c r="F92" s="222"/>
      <c r="G92" s="222"/>
      <c r="H92" s="222"/>
      <c r="I92" s="58">
        <f>ROUND(((3/30)/$H$11)*$I$34*0.9,2)</f>
        <v>12.6</v>
      </c>
    </row>
    <row r="93" spans="1:10" s="6" customFormat="1" ht="15.75" customHeight="1" x14ac:dyDescent="0.2">
      <c r="A93" s="19" t="s">
        <v>14</v>
      </c>
      <c r="B93" s="241" t="s">
        <v>96</v>
      </c>
      <c r="C93" s="241"/>
      <c r="D93" s="241"/>
      <c r="E93" s="241"/>
      <c r="F93" s="241"/>
      <c r="G93" s="241"/>
      <c r="H93" s="241"/>
      <c r="I93" s="58">
        <f>ROUND($H$58*I92,2)</f>
        <v>4.45</v>
      </c>
    </row>
    <row r="94" spans="1:10" s="6" customFormat="1" ht="49.9" customHeight="1" x14ac:dyDescent="0.2">
      <c r="A94" s="19" t="s">
        <v>16</v>
      </c>
      <c r="B94" s="222" t="s">
        <v>97</v>
      </c>
      <c r="C94" s="222"/>
      <c r="D94" s="222"/>
      <c r="E94" s="222"/>
      <c r="F94" s="222"/>
      <c r="G94" s="222"/>
      <c r="H94" s="59">
        <v>0.04</v>
      </c>
      <c r="I94" s="58">
        <f>ROUND($I$32*H94,2)</f>
        <v>56.02</v>
      </c>
    </row>
    <row r="95" spans="1:10" s="6" customFormat="1" ht="15.75" customHeight="1" x14ac:dyDescent="0.2">
      <c r="A95" s="228" t="s">
        <v>43</v>
      </c>
      <c r="B95" s="228"/>
      <c r="C95" s="228"/>
      <c r="D95" s="228"/>
      <c r="E95" s="228"/>
      <c r="F95" s="228"/>
      <c r="G95" s="228"/>
      <c r="H95" s="228"/>
      <c r="I95" s="38">
        <f>SUM(I90:I94)</f>
        <v>81.490000000000009</v>
      </c>
    </row>
    <row r="96" spans="1:10" s="6" customFormat="1" ht="10.5" customHeight="1" x14ac:dyDescent="0.2">
      <c r="A96" s="212"/>
      <c r="B96" s="212"/>
      <c r="C96" s="212"/>
      <c r="D96" s="212"/>
      <c r="E96" s="212"/>
      <c r="F96" s="212"/>
      <c r="G96" s="212"/>
      <c r="H96" s="212"/>
      <c r="I96" s="212"/>
    </row>
    <row r="97" spans="1:10" customFormat="1" ht="24" customHeight="1" x14ac:dyDescent="0.2">
      <c r="A97" s="235" t="s">
        <v>98</v>
      </c>
      <c r="B97" s="235"/>
      <c r="C97" s="235"/>
      <c r="D97" s="235"/>
      <c r="E97" s="235"/>
      <c r="F97" s="235"/>
      <c r="G97" s="235"/>
      <c r="H97" s="235"/>
      <c r="I97" s="235"/>
      <c r="J97" s="6"/>
    </row>
    <row r="98" spans="1:10" customFormat="1" ht="34.15" customHeight="1" x14ac:dyDescent="0.2">
      <c r="A98" s="246" t="s">
        <v>99</v>
      </c>
      <c r="B98" s="246"/>
      <c r="C98" s="246"/>
      <c r="D98" s="246"/>
      <c r="E98" s="246"/>
      <c r="F98" s="246"/>
      <c r="G98" s="246"/>
      <c r="H98" s="246"/>
      <c r="I98" s="246"/>
    </row>
    <row r="99" spans="1:10" customFormat="1" ht="56.65" customHeight="1" x14ac:dyDescent="0.2">
      <c r="A99" s="247" t="s">
        <v>100</v>
      </c>
      <c r="B99" s="247"/>
      <c r="C99" s="247"/>
      <c r="D99" s="247"/>
      <c r="E99" s="247"/>
      <c r="F99" s="247"/>
      <c r="G99" s="247"/>
      <c r="H99" s="247"/>
      <c r="I99" s="60">
        <f>I34</f>
        <v>1680.561338181818</v>
      </c>
    </row>
    <row r="100" spans="1:10" customFormat="1" ht="24" customHeight="1" x14ac:dyDescent="0.2">
      <c r="A100" s="248" t="s">
        <v>101</v>
      </c>
      <c r="B100" s="248"/>
      <c r="C100" s="248"/>
      <c r="D100" s="248"/>
      <c r="E100" s="248"/>
      <c r="F100" s="248"/>
      <c r="G100" s="248"/>
      <c r="H100" s="248"/>
      <c r="I100" s="248"/>
    </row>
    <row r="101" spans="1:10" customFormat="1" ht="15.75" customHeight="1" x14ac:dyDescent="0.25">
      <c r="A101" s="61" t="s">
        <v>102</v>
      </c>
      <c r="B101" s="239" t="s">
        <v>103</v>
      </c>
      <c r="C101" s="239"/>
      <c r="D101" s="239"/>
      <c r="E101" s="239"/>
      <c r="F101" s="239"/>
      <c r="G101" s="239"/>
      <c r="H101" s="239"/>
      <c r="I101" s="61" t="s">
        <v>49</v>
      </c>
    </row>
    <row r="102" spans="1:10" customFormat="1" ht="25.7" customHeight="1" x14ac:dyDescent="0.25">
      <c r="A102" s="62" t="s">
        <v>5</v>
      </c>
      <c r="B102" s="222" t="s">
        <v>104</v>
      </c>
      <c r="C102" s="222"/>
      <c r="D102" s="222"/>
      <c r="E102" s="222"/>
      <c r="F102" s="222"/>
      <c r="G102" s="222"/>
      <c r="H102" s="222"/>
      <c r="I102" s="63">
        <f>I99/12</f>
        <v>140.04677818181815</v>
      </c>
    </row>
    <row r="103" spans="1:10" customFormat="1" ht="15.75" customHeight="1" x14ac:dyDescent="0.2">
      <c r="A103" s="64" t="s">
        <v>8</v>
      </c>
      <c r="B103" s="241" t="s">
        <v>105</v>
      </c>
      <c r="C103" s="241"/>
      <c r="D103" s="241"/>
      <c r="E103" s="241"/>
      <c r="F103" s="241"/>
      <c r="G103" s="241"/>
      <c r="H103" s="241"/>
      <c r="I103" s="32">
        <f>ROUND((1.3/30)/12*($I$99),2)</f>
        <v>6.07</v>
      </c>
    </row>
    <row r="104" spans="1:10" customFormat="1" ht="15.75" customHeight="1" x14ac:dyDescent="0.2">
      <c r="A104" s="64" t="s">
        <v>11</v>
      </c>
      <c r="B104" s="241" t="s">
        <v>106</v>
      </c>
      <c r="C104" s="241"/>
      <c r="D104" s="241"/>
      <c r="E104" s="241"/>
      <c r="F104" s="241"/>
      <c r="G104" s="241"/>
      <c r="H104" s="241"/>
      <c r="I104" s="32">
        <f>ROUND((5/30)/12*0.015*($I$99),2)</f>
        <v>0.35</v>
      </c>
    </row>
    <row r="105" spans="1:10" customFormat="1" ht="23.25" customHeight="1" x14ac:dyDescent="0.2">
      <c r="A105" s="64" t="s">
        <v>14</v>
      </c>
      <c r="B105" s="222" t="s">
        <v>107</v>
      </c>
      <c r="C105" s="222"/>
      <c r="D105" s="222"/>
      <c r="E105" s="222"/>
      <c r="F105" s="222"/>
      <c r="G105" s="222"/>
      <c r="H105" s="222"/>
      <c r="I105" s="32">
        <f>ROUND(((15/30)/12)*0.0078*($I$99),2)</f>
        <v>0.55000000000000004</v>
      </c>
    </row>
    <row r="106" spans="1:10" customFormat="1" ht="14.25" x14ac:dyDescent="0.2">
      <c r="A106" s="64" t="s">
        <v>16</v>
      </c>
      <c r="B106" s="222" t="s">
        <v>108</v>
      </c>
      <c r="C106" s="222"/>
      <c r="D106" s="222"/>
      <c r="E106" s="222"/>
      <c r="F106" s="222"/>
      <c r="G106" s="222"/>
      <c r="H106" s="222"/>
      <c r="I106" s="32">
        <f>ROUND((1+1/3)/12*(4/12)*0.02*($I$34),2)</f>
        <v>1.24</v>
      </c>
    </row>
    <row r="107" spans="1:10" customFormat="1" ht="15.75" customHeight="1" x14ac:dyDescent="0.2">
      <c r="A107" s="64" t="s">
        <v>65</v>
      </c>
      <c r="B107" s="241" t="s">
        <v>109</v>
      </c>
      <c r="C107" s="241"/>
      <c r="D107" s="241"/>
      <c r="E107" s="241"/>
      <c r="F107" s="241"/>
      <c r="G107" s="241"/>
      <c r="H107" s="241"/>
      <c r="I107" s="65">
        <f>ROUND(((1/30)/12)*($I$99),2)</f>
        <v>4.67</v>
      </c>
    </row>
    <row r="108" spans="1:10" customFormat="1" ht="15.75" customHeight="1" x14ac:dyDescent="0.2">
      <c r="A108" s="228" t="s">
        <v>43</v>
      </c>
      <c r="B108" s="228"/>
      <c r="C108" s="228"/>
      <c r="D108" s="228"/>
      <c r="E108" s="228"/>
      <c r="F108" s="228"/>
      <c r="G108" s="228"/>
      <c r="H108" s="228"/>
      <c r="I108" s="66">
        <f>SUM(I102:I107)</f>
        <v>152.92677818181815</v>
      </c>
    </row>
    <row r="109" spans="1:10" customFormat="1" ht="18" customHeight="1" x14ac:dyDescent="0.2">
      <c r="A109" s="64" t="s">
        <v>67</v>
      </c>
      <c r="B109" s="222" t="s">
        <v>110</v>
      </c>
      <c r="C109" s="222"/>
      <c r="D109" s="222"/>
      <c r="E109" s="222"/>
      <c r="F109" s="222"/>
      <c r="G109" s="222"/>
      <c r="H109" s="222"/>
      <c r="I109" s="25">
        <f>ROUND(H58*I108,2)</f>
        <v>53.98</v>
      </c>
    </row>
    <row r="110" spans="1:10" customFormat="1" ht="14.25" customHeight="1" x14ac:dyDescent="0.2">
      <c r="A110" s="228" t="s">
        <v>43</v>
      </c>
      <c r="B110" s="228"/>
      <c r="C110" s="228"/>
      <c r="D110" s="228"/>
      <c r="E110" s="228"/>
      <c r="F110" s="228"/>
      <c r="G110" s="228"/>
      <c r="H110" s="228"/>
      <c r="I110" s="38">
        <f>SUM(I108:I109)</f>
        <v>206.90677818181814</v>
      </c>
    </row>
    <row r="111" spans="1:10" customFormat="1" ht="9.9499999999999993" customHeight="1" x14ac:dyDescent="0.2">
      <c r="A111" s="212"/>
      <c r="B111" s="212"/>
      <c r="C111" s="212"/>
      <c r="D111" s="212"/>
      <c r="E111" s="212"/>
      <c r="F111" s="212"/>
      <c r="G111" s="212"/>
      <c r="H111" s="212"/>
      <c r="I111" s="212"/>
    </row>
    <row r="112" spans="1:10" customFormat="1" ht="20.45" hidden="1" customHeight="1" x14ac:dyDescent="0.2">
      <c r="A112" s="244" t="s">
        <v>111</v>
      </c>
      <c r="B112" s="244"/>
      <c r="C112" s="244"/>
      <c r="D112" s="244"/>
      <c r="E112" s="244"/>
      <c r="F112" s="244"/>
      <c r="G112" s="244"/>
      <c r="H112" s="244"/>
      <c r="I112" s="244"/>
    </row>
    <row r="113" spans="1:9" customFormat="1" ht="25.5" hidden="1" customHeight="1" x14ac:dyDescent="0.2">
      <c r="A113" s="43" t="s">
        <v>112</v>
      </c>
      <c r="B113" s="239" t="s">
        <v>113</v>
      </c>
      <c r="C113" s="239"/>
      <c r="D113" s="239"/>
      <c r="E113" s="239"/>
      <c r="F113" s="239"/>
      <c r="G113" s="239"/>
      <c r="H113" s="239"/>
      <c r="I113" s="17" t="s">
        <v>49</v>
      </c>
    </row>
    <row r="114" spans="1:9" customFormat="1" ht="13.7" hidden="1" customHeight="1" x14ac:dyDescent="0.2">
      <c r="A114" s="19" t="s">
        <v>5</v>
      </c>
      <c r="B114" s="241" t="s">
        <v>114</v>
      </c>
      <c r="C114" s="241"/>
      <c r="D114" s="241"/>
      <c r="E114" s="241"/>
      <c r="F114" s="241"/>
      <c r="G114" s="241"/>
      <c r="H114" s="241"/>
      <c r="I114" s="53">
        <v>0</v>
      </c>
    </row>
    <row r="115" spans="1:9" customFormat="1" ht="16.149999999999999" hidden="1" customHeight="1" x14ac:dyDescent="0.2">
      <c r="A115" s="245" t="s">
        <v>43</v>
      </c>
      <c r="B115" s="245"/>
      <c r="C115" s="245"/>
      <c r="D115" s="245"/>
      <c r="E115" s="245"/>
      <c r="F115" s="245"/>
      <c r="G115" s="245"/>
      <c r="H115" s="245"/>
      <c r="I115" s="53">
        <v>0</v>
      </c>
    </row>
    <row r="116" spans="1:9" customFormat="1" ht="16.149999999999999" hidden="1" customHeight="1" x14ac:dyDescent="0.2">
      <c r="A116" s="64" t="s">
        <v>8</v>
      </c>
      <c r="B116" s="222" t="s">
        <v>115</v>
      </c>
      <c r="C116" s="222"/>
      <c r="D116" s="222"/>
      <c r="E116" s="222"/>
      <c r="F116" s="222"/>
      <c r="G116" s="222"/>
      <c r="H116" s="222"/>
      <c r="I116" s="67">
        <v>0</v>
      </c>
    </row>
    <row r="117" spans="1:9" customFormat="1" ht="16.149999999999999" hidden="1" customHeight="1" x14ac:dyDescent="0.2">
      <c r="A117" s="228" t="s">
        <v>43</v>
      </c>
      <c r="B117" s="228"/>
      <c r="C117" s="228"/>
      <c r="D117" s="228"/>
      <c r="E117" s="228"/>
      <c r="F117" s="228"/>
      <c r="G117" s="228"/>
      <c r="H117" s="228"/>
      <c r="I117" s="38">
        <v>0</v>
      </c>
    </row>
    <row r="118" spans="1:9" customFormat="1" ht="9.9499999999999993" hidden="1" customHeight="1" x14ac:dyDescent="0.2">
      <c r="A118" s="212"/>
      <c r="B118" s="212"/>
      <c r="C118" s="212"/>
      <c r="D118" s="212"/>
      <c r="E118" s="212"/>
      <c r="F118" s="212"/>
      <c r="G118" s="212"/>
      <c r="H118" s="212"/>
      <c r="I118" s="212"/>
    </row>
    <row r="119" spans="1:9" customFormat="1" ht="23.65" hidden="1" customHeight="1" x14ac:dyDescent="0.2">
      <c r="A119" s="243" t="s">
        <v>116</v>
      </c>
      <c r="B119" s="243"/>
      <c r="C119" s="243"/>
      <c r="D119" s="243"/>
      <c r="E119" s="243"/>
      <c r="F119" s="243"/>
      <c r="G119" s="243"/>
      <c r="H119" s="243"/>
      <c r="I119" s="243"/>
    </row>
    <row r="120" spans="1:9" customFormat="1" ht="8.1" hidden="1" customHeight="1" x14ac:dyDescent="0.2">
      <c r="A120" s="212"/>
      <c r="B120" s="212"/>
      <c r="C120" s="212"/>
      <c r="D120" s="212"/>
      <c r="E120" s="212"/>
      <c r="F120" s="212"/>
      <c r="G120" s="212"/>
      <c r="H120" s="212"/>
      <c r="I120" s="212"/>
    </row>
    <row r="121" spans="1:9" customFormat="1" ht="23.65" customHeight="1" x14ac:dyDescent="0.2">
      <c r="A121" s="235" t="s">
        <v>117</v>
      </c>
      <c r="B121" s="235"/>
      <c r="C121" s="235"/>
      <c r="D121" s="235"/>
      <c r="E121" s="235"/>
      <c r="F121" s="235"/>
      <c r="G121" s="235"/>
      <c r="H121" s="235"/>
      <c r="I121" s="235"/>
    </row>
    <row r="122" spans="1:9" customFormat="1" ht="27.95" customHeight="1" x14ac:dyDescent="0.2">
      <c r="A122" s="12">
        <v>4</v>
      </c>
      <c r="B122" s="239" t="s">
        <v>118</v>
      </c>
      <c r="C122" s="239"/>
      <c r="D122" s="239"/>
      <c r="E122" s="239"/>
      <c r="F122" s="239"/>
      <c r="G122" s="239"/>
      <c r="H122" s="239"/>
      <c r="I122" s="17" t="s">
        <v>49</v>
      </c>
    </row>
    <row r="123" spans="1:9" customFormat="1" ht="19.899999999999999" customHeight="1" x14ac:dyDescent="0.2">
      <c r="A123" s="2" t="s">
        <v>102</v>
      </c>
      <c r="B123" s="241" t="s">
        <v>119</v>
      </c>
      <c r="C123" s="241"/>
      <c r="D123" s="241"/>
      <c r="E123" s="241"/>
      <c r="F123" s="241"/>
      <c r="G123" s="241"/>
      <c r="H123" s="241"/>
      <c r="I123" s="53">
        <f>I110</f>
        <v>206.90677818181814</v>
      </c>
    </row>
    <row r="124" spans="1:9" customFormat="1" ht="19.899999999999999" customHeight="1" x14ac:dyDescent="0.2">
      <c r="A124" s="2" t="s">
        <v>112</v>
      </c>
      <c r="B124" s="241" t="s">
        <v>120</v>
      </c>
      <c r="C124" s="241"/>
      <c r="D124" s="241"/>
      <c r="E124" s="241"/>
      <c r="F124" s="241"/>
      <c r="G124" s="241"/>
      <c r="H124" s="241"/>
      <c r="I124" s="53">
        <v>0</v>
      </c>
    </row>
    <row r="125" spans="1:9" customFormat="1" ht="19.899999999999999" customHeight="1" x14ac:dyDescent="0.2">
      <c r="A125" s="242" t="s">
        <v>43</v>
      </c>
      <c r="B125" s="242"/>
      <c r="C125" s="242"/>
      <c r="D125" s="242"/>
      <c r="E125" s="242"/>
      <c r="F125" s="242"/>
      <c r="G125" s="242"/>
      <c r="H125" s="242"/>
      <c r="I125" s="38">
        <f>SUM(I123:I124)</f>
        <v>206.90677818181814</v>
      </c>
    </row>
    <row r="126" spans="1:9" customFormat="1" ht="9.4" customHeight="1" x14ac:dyDescent="0.2">
      <c r="A126" s="219"/>
      <c r="B126" s="219"/>
      <c r="C126" s="219"/>
      <c r="D126" s="219"/>
      <c r="E126" s="219"/>
      <c r="F126" s="219"/>
      <c r="G126" s="219"/>
      <c r="H126" s="219"/>
      <c r="I126" s="219"/>
    </row>
    <row r="127" spans="1:9" customFormat="1" ht="30" customHeight="1" x14ac:dyDescent="0.2">
      <c r="A127" s="235" t="s">
        <v>121</v>
      </c>
      <c r="B127" s="235"/>
      <c r="C127" s="235"/>
      <c r="D127" s="235"/>
      <c r="E127" s="235"/>
      <c r="F127" s="235"/>
      <c r="G127" s="235"/>
      <c r="H127" s="235"/>
      <c r="I127" s="235"/>
    </row>
    <row r="128" spans="1:9" customFormat="1" ht="25.5" customHeight="1" x14ac:dyDescent="0.2">
      <c r="A128" s="43">
        <v>5</v>
      </c>
      <c r="B128" s="240" t="s">
        <v>122</v>
      </c>
      <c r="C128" s="240"/>
      <c r="D128" s="240"/>
      <c r="E128" s="240"/>
      <c r="F128" s="240"/>
      <c r="G128" s="240"/>
      <c r="H128" s="240"/>
      <c r="I128" s="43" t="s">
        <v>49</v>
      </c>
    </row>
    <row r="129" spans="1:10" customFormat="1" ht="17.25" customHeight="1" x14ac:dyDescent="0.2">
      <c r="A129" s="19" t="s">
        <v>5</v>
      </c>
      <c r="B129" s="222" t="s">
        <v>123</v>
      </c>
      <c r="C129" s="222"/>
      <c r="D129" s="222"/>
      <c r="E129" s="222"/>
      <c r="F129" s="222"/>
      <c r="G129" s="222"/>
      <c r="H129" s="222"/>
      <c r="I129" s="54">
        <f>Uniformes!G12</f>
        <v>11.066666666666666</v>
      </c>
    </row>
    <row r="130" spans="1:10" customFormat="1" ht="15.75" customHeight="1" x14ac:dyDescent="0.2">
      <c r="A130" s="19" t="s">
        <v>8</v>
      </c>
      <c r="B130" s="222" t="s">
        <v>124</v>
      </c>
      <c r="C130" s="222"/>
      <c r="D130" s="222"/>
      <c r="E130" s="222"/>
      <c r="F130" s="222"/>
      <c r="G130" s="222"/>
      <c r="H130" s="222"/>
      <c r="I130" s="54">
        <v>0</v>
      </c>
      <c r="J130" s="6"/>
    </row>
    <row r="131" spans="1:10" customFormat="1" ht="15.75" customHeight="1" x14ac:dyDescent="0.2">
      <c r="A131" s="19" t="s">
        <v>11</v>
      </c>
      <c r="B131" s="222" t="s">
        <v>125</v>
      </c>
      <c r="C131" s="222"/>
      <c r="D131" s="222"/>
      <c r="E131" s="222"/>
      <c r="F131" s="222"/>
      <c r="G131" s="222"/>
      <c r="H131" s="222"/>
      <c r="I131" s="54">
        <v>0</v>
      </c>
      <c r="J131" s="6"/>
    </row>
    <row r="132" spans="1:10" customFormat="1" ht="15.75" customHeight="1" x14ac:dyDescent="0.2">
      <c r="A132" s="19" t="s">
        <v>14</v>
      </c>
      <c r="B132" s="222" t="s">
        <v>126</v>
      </c>
      <c r="C132" s="222"/>
      <c r="D132" s="222"/>
      <c r="E132" s="222"/>
      <c r="F132" s="222"/>
      <c r="G132" s="222"/>
      <c r="H132" s="222"/>
      <c r="I132" s="54">
        <v>0</v>
      </c>
      <c r="J132" s="6"/>
    </row>
    <row r="133" spans="1:10" customFormat="1" ht="15.75" customHeight="1" x14ac:dyDescent="0.2">
      <c r="A133" s="228" t="s">
        <v>43</v>
      </c>
      <c r="B133" s="228"/>
      <c r="C133" s="228"/>
      <c r="D133" s="228"/>
      <c r="E133" s="228"/>
      <c r="F133" s="228"/>
      <c r="G133" s="228"/>
      <c r="H133" s="228"/>
      <c r="I133" s="57">
        <f>SUM(I129:I132)</f>
        <v>11.066666666666666</v>
      </c>
      <c r="J133" s="6"/>
    </row>
    <row r="134" spans="1:10" customFormat="1" ht="8.25" customHeight="1" x14ac:dyDescent="0.2">
      <c r="A134" s="219"/>
      <c r="B134" s="219"/>
      <c r="C134" s="219"/>
      <c r="D134" s="219"/>
      <c r="E134" s="219"/>
      <c r="F134" s="219"/>
      <c r="G134" s="219"/>
      <c r="H134" s="219"/>
      <c r="I134" s="219"/>
      <c r="J134" s="6"/>
    </row>
    <row r="135" spans="1:10" customFormat="1" ht="14.85" customHeight="1" x14ac:dyDescent="0.2">
      <c r="A135" s="238" t="s">
        <v>127</v>
      </c>
      <c r="B135" s="238"/>
      <c r="C135" s="238"/>
      <c r="D135" s="238"/>
      <c r="E135" s="238"/>
      <c r="F135" s="238"/>
      <c r="G135" s="238"/>
      <c r="H135" s="238"/>
      <c r="I135" s="238"/>
      <c r="J135" s="6"/>
    </row>
    <row r="136" spans="1:10" customFormat="1" ht="8.25" customHeight="1" x14ac:dyDescent="0.2">
      <c r="A136" s="68"/>
      <c r="B136" s="69"/>
      <c r="C136" s="69"/>
      <c r="D136" s="69"/>
      <c r="E136" s="69"/>
      <c r="F136" s="69"/>
      <c r="G136" s="69"/>
      <c r="H136" s="69"/>
      <c r="I136" s="70"/>
      <c r="J136" s="6"/>
    </row>
    <row r="137" spans="1:10" s="6" customFormat="1" ht="29.25" customHeight="1" x14ac:dyDescent="0.2">
      <c r="A137" s="237" t="s">
        <v>128</v>
      </c>
      <c r="B137" s="237"/>
      <c r="C137" s="237"/>
      <c r="D137" s="237"/>
      <c r="E137" s="237"/>
      <c r="F137" s="237"/>
      <c r="G137" s="237"/>
      <c r="H137" s="237"/>
      <c r="I137" s="237"/>
    </row>
    <row r="138" spans="1:10" customFormat="1" ht="32.25" customHeight="1" x14ac:dyDescent="0.2">
      <c r="A138" s="43">
        <v>6</v>
      </c>
      <c r="B138" s="239" t="s">
        <v>129</v>
      </c>
      <c r="C138" s="239"/>
      <c r="D138" s="239"/>
      <c r="E138" s="239"/>
      <c r="F138" s="239"/>
      <c r="G138" s="239"/>
      <c r="H138" s="12" t="s">
        <v>57</v>
      </c>
      <c r="I138" s="71" t="s">
        <v>40</v>
      </c>
      <c r="J138" s="6"/>
    </row>
    <row r="139" spans="1:10" customFormat="1" ht="47.25" customHeight="1" x14ac:dyDescent="0.2">
      <c r="A139" s="236" t="s">
        <v>130</v>
      </c>
      <c r="B139" s="236"/>
      <c r="C139" s="236"/>
      <c r="D139" s="236"/>
      <c r="E139" s="236"/>
      <c r="F139" s="236"/>
      <c r="G139" s="236"/>
      <c r="H139" s="72" t="s">
        <v>7</v>
      </c>
      <c r="I139" s="73">
        <f>SUM(I34+I86+I95+I125+I133)</f>
        <v>3383.212383030303</v>
      </c>
      <c r="J139" s="6"/>
    </row>
    <row r="140" spans="1:10" customFormat="1" ht="15.75" customHeight="1" x14ac:dyDescent="0.2">
      <c r="A140" s="1" t="s">
        <v>5</v>
      </c>
      <c r="B140" s="237" t="s">
        <v>131</v>
      </c>
      <c r="C140" s="237"/>
      <c r="D140" s="237"/>
      <c r="E140" s="237"/>
      <c r="F140" s="237"/>
      <c r="G140" s="237"/>
      <c r="H140" s="31">
        <v>1E-3</v>
      </c>
      <c r="I140" s="32">
        <f>ROUND(H140*I139,2)</f>
        <v>3.38</v>
      </c>
      <c r="J140" s="6"/>
    </row>
    <row r="141" spans="1:10" customFormat="1" ht="48.6" customHeight="1" x14ac:dyDescent="0.2">
      <c r="A141" s="236" t="s">
        <v>132</v>
      </c>
      <c r="B141" s="236"/>
      <c r="C141" s="236"/>
      <c r="D141" s="236"/>
      <c r="E141" s="236"/>
      <c r="F141" s="236"/>
      <c r="G141" s="236"/>
      <c r="H141" s="74" t="s">
        <v>7</v>
      </c>
      <c r="I141" s="73">
        <f>SUM(I34+I86+I95+I125+I133+I140)</f>
        <v>3386.5923830303032</v>
      </c>
      <c r="J141" s="6"/>
    </row>
    <row r="142" spans="1:10" customFormat="1" ht="15.75" customHeight="1" x14ac:dyDescent="0.2">
      <c r="A142" s="1" t="s">
        <v>8</v>
      </c>
      <c r="B142" s="237" t="s">
        <v>133</v>
      </c>
      <c r="C142" s="237"/>
      <c r="D142" s="237"/>
      <c r="E142" s="237"/>
      <c r="F142" s="237"/>
      <c r="G142" s="237"/>
      <c r="H142" s="31">
        <v>8.9999999999999998E-4</v>
      </c>
      <c r="I142" s="32">
        <f>ROUND(H142*I141,2)</f>
        <v>3.05</v>
      </c>
      <c r="J142" s="6"/>
    </row>
    <row r="143" spans="1:10" customFormat="1" ht="49.7" customHeight="1" x14ac:dyDescent="0.2">
      <c r="A143" s="236" t="s">
        <v>134</v>
      </c>
      <c r="B143" s="236"/>
      <c r="C143" s="236"/>
      <c r="D143" s="236"/>
      <c r="E143" s="236"/>
      <c r="F143" s="236"/>
      <c r="G143" s="236"/>
      <c r="H143" s="74" t="s">
        <v>7</v>
      </c>
      <c r="I143" s="73">
        <f>SUM(I34+I86+I95+I125+I133+I140+I142)</f>
        <v>3389.6423830303033</v>
      </c>
      <c r="J143" s="6"/>
    </row>
    <row r="144" spans="1:10" customFormat="1" ht="15.75" customHeight="1" x14ac:dyDescent="0.2">
      <c r="A144" s="1" t="s">
        <v>11</v>
      </c>
      <c r="B144" s="237" t="s">
        <v>135</v>
      </c>
      <c r="C144" s="237"/>
      <c r="D144" s="237"/>
      <c r="E144" s="237"/>
      <c r="F144" s="237"/>
      <c r="G144" s="237"/>
      <c r="H144" s="20" t="s">
        <v>7</v>
      </c>
      <c r="I144" s="45" t="s">
        <v>7</v>
      </c>
      <c r="J144" s="6"/>
    </row>
    <row r="145" spans="1:10" customFormat="1" ht="15.75" customHeight="1" x14ac:dyDescent="0.2">
      <c r="A145" s="19"/>
      <c r="B145" s="237" t="s">
        <v>136</v>
      </c>
      <c r="C145" s="237"/>
      <c r="D145" s="237"/>
      <c r="E145" s="237"/>
      <c r="F145" s="237"/>
      <c r="G145" s="237"/>
      <c r="H145" s="20" t="s">
        <v>7</v>
      </c>
      <c r="I145" s="45" t="s">
        <v>7</v>
      </c>
      <c r="J145" s="6"/>
    </row>
    <row r="146" spans="1:10" customFormat="1" ht="17.25" customHeight="1" x14ac:dyDescent="0.2">
      <c r="A146" s="19"/>
      <c r="B146" s="232" t="s">
        <v>137</v>
      </c>
      <c r="C146" s="232"/>
      <c r="D146" s="232"/>
      <c r="E146" s="232"/>
      <c r="F146" s="232"/>
      <c r="G146" s="232"/>
      <c r="H146" s="75">
        <v>0.03</v>
      </c>
      <c r="I146" s="65">
        <f>ROUND(($I$143/(1-$H$155))*H146,2)</f>
        <v>108.35</v>
      </c>
    </row>
    <row r="147" spans="1:10" customFormat="1" ht="16.5" customHeight="1" x14ac:dyDescent="0.2">
      <c r="A147" s="19"/>
      <c r="B147" s="232" t="s">
        <v>138</v>
      </c>
      <c r="C147" s="232"/>
      <c r="D147" s="232"/>
      <c r="E147" s="232"/>
      <c r="F147" s="232"/>
      <c r="G147" s="232"/>
      <c r="H147" s="75">
        <v>6.4999999999999997E-3</v>
      </c>
      <c r="I147" s="65">
        <f>ROUND(($I$143/(1-$H$155))*H147,2)</f>
        <v>23.48</v>
      </c>
    </row>
    <row r="148" spans="1:10" customFormat="1" ht="27" customHeight="1" x14ac:dyDescent="0.2">
      <c r="A148" s="19"/>
      <c r="B148" s="233" t="s">
        <v>139</v>
      </c>
      <c r="C148" s="233"/>
      <c r="D148" s="233"/>
      <c r="E148" s="233"/>
      <c r="F148" s="233"/>
      <c r="G148" s="233"/>
      <c r="H148" s="76" t="s">
        <v>7</v>
      </c>
      <c r="I148" s="45" t="s">
        <v>7</v>
      </c>
    </row>
    <row r="149" spans="1:10" customFormat="1" ht="27" customHeight="1" x14ac:dyDescent="0.2">
      <c r="A149" s="19"/>
      <c r="B149" s="233" t="s">
        <v>140</v>
      </c>
      <c r="C149" s="233"/>
      <c r="D149" s="233"/>
      <c r="E149" s="233"/>
      <c r="F149" s="233"/>
      <c r="G149" s="233"/>
      <c r="H149" s="76" t="s">
        <v>7</v>
      </c>
      <c r="I149" s="45" t="s">
        <v>7</v>
      </c>
    </row>
    <row r="150" spans="1:10" customFormat="1" ht="18" customHeight="1" x14ac:dyDescent="0.2">
      <c r="A150" s="19"/>
      <c r="B150" s="234" t="s">
        <v>141</v>
      </c>
      <c r="C150" s="234"/>
      <c r="D150" s="234"/>
      <c r="E150" s="234"/>
      <c r="F150" s="234"/>
      <c r="G150" s="234"/>
      <c r="H150" s="76" t="s">
        <v>7</v>
      </c>
      <c r="I150" s="45" t="s">
        <v>7</v>
      </c>
    </row>
    <row r="151" spans="1:10" customFormat="1" ht="18" customHeight="1" x14ac:dyDescent="0.2">
      <c r="A151" s="19"/>
      <c r="B151" s="235" t="s">
        <v>142</v>
      </c>
      <c r="C151" s="235"/>
      <c r="D151" s="235"/>
      <c r="E151" s="235"/>
      <c r="F151" s="235"/>
      <c r="G151" s="235"/>
      <c r="H151" s="76" t="s">
        <v>7</v>
      </c>
      <c r="I151" s="45" t="s">
        <v>7</v>
      </c>
    </row>
    <row r="152" spans="1:10" customFormat="1" ht="15.75" x14ac:dyDescent="0.2">
      <c r="A152" s="19"/>
      <c r="B152" s="232" t="s">
        <v>143</v>
      </c>
      <c r="C152" s="232"/>
      <c r="D152" s="232"/>
      <c r="E152" s="232"/>
      <c r="F152" s="232"/>
      <c r="G152" s="232"/>
      <c r="H152" s="75">
        <v>2.5000000000000001E-2</v>
      </c>
      <c r="I152" s="65">
        <f>ROUND(($I$143/(1-$H$155))*H152,2)</f>
        <v>90.29</v>
      </c>
    </row>
    <row r="153" spans="1:10" customFormat="1" ht="15.75" customHeight="1" x14ac:dyDescent="0.2">
      <c r="A153" s="228" t="s">
        <v>43</v>
      </c>
      <c r="B153" s="228"/>
      <c r="C153" s="228"/>
      <c r="D153" s="228"/>
      <c r="E153" s="228"/>
      <c r="F153" s="228"/>
      <c r="G153" s="228"/>
      <c r="H153" s="228"/>
      <c r="I153" s="38">
        <f>I140+I142+I146+I147+I152</f>
        <v>228.55</v>
      </c>
    </row>
    <row r="154" spans="1:10" customFormat="1" ht="6.75" customHeight="1" x14ac:dyDescent="0.2">
      <c r="A154" s="219"/>
      <c r="B154" s="219"/>
      <c r="C154" s="219"/>
      <c r="D154" s="219"/>
      <c r="E154" s="219"/>
      <c r="F154" s="219"/>
      <c r="G154" s="219"/>
      <c r="H154" s="219"/>
      <c r="I154" s="219"/>
    </row>
    <row r="155" spans="1:10" customFormat="1" ht="15.75" customHeight="1" x14ac:dyDescent="0.2">
      <c r="A155" s="229" t="s">
        <v>144</v>
      </c>
      <c r="B155" s="229"/>
      <c r="C155" s="229"/>
      <c r="D155" s="229"/>
      <c r="E155" s="229"/>
      <c r="F155" s="229"/>
      <c r="G155" s="229"/>
      <c r="H155" s="77">
        <f>SUM(H146:H152)</f>
        <v>6.1499999999999999E-2</v>
      </c>
      <c r="I155" s="78">
        <f>SUM(I146:I152)</f>
        <v>222.12</v>
      </c>
    </row>
    <row r="156" spans="1:10" customFormat="1" ht="12.75" customHeight="1" x14ac:dyDescent="0.2">
      <c r="A156" s="230" t="s">
        <v>145</v>
      </c>
      <c r="B156" s="230"/>
      <c r="C156" s="231" t="s">
        <v>146</v>
      </c>
      <c r="D156" s="231"/>
      <c r="E156" s="231"/>
      <c r="F156" s="231"/>
      <c r="G156" s="231"/>
      <c r="H156" s="231"/>
      <c r="I156" s="231"/>
    </row>
    <row r="157" spans="1:10" customFormat="1" ht="12" customHeight="1" x14ac:dyDescent="0.2">
      <c r="A157" s="230"/>
      <c r="B157" s="230"/>
      <c r="C157" s="231" t="s">
        <v>147</v>
      </c>
      <c r="D157" s="231"/>
      <c r="E157" s="231"/>
      <c r="F157" s="231"/>
      <c r="G157" s="231"/>
      <c r="H157" s="231"/>
      <c r="I157" s="231"/>
    </row>
    <row r="158" spans="1:10" customFormat="1" ht="13.5" customHeight="1" x14ac:dyDescent="0.2">
      <c r="A158" s="230"/>
      <c r="B158" s="230"/>
      <c r="C158" s="231" t="s">
        <v>148</v>
      </c>
      <c r="D158" s="231"/>
      <c r="E158" s="231"/>
      <c r="F158" s="231"/>
      <c r="G158" s="231"/>
      <c r="H158" s="231"/>
      <c r="I158" s="231"/>
    </row>
    <row r="159" spans="1:10" customFormat="1" ht="6.75" customHeight="1" x14ac:dyDescent="0.2">
      <c r="A159" s="224"/>
      <c r="B159" s="224"/>
      <c r="C159" s="224"/>
      <c r="D159" s="224"/>
      <c r="E159" s="224"/>
      <c r="F159" s="224"/>
      <c r="G159" s="224"/>
      <c r="H159" s="224"/>
      <c r="I159" s="224"/>
    </row>
    <row r="160" spans="1:10" customFormat="1" ht="26.1" customHeight="1" x14ac:dyDescent="0.2">
      <c r="A160" s="225" t="s">
        <v>149</v>
      </c>
      <c r="B160" s="225"/>
      <c r="C160" s="225"/>
      <c r="D160" s="225"/>
      <c r="E160" s="225"/>
      <c r="F160" s="225"/>
      <c r="G160" s="225"/>
      <c r="H160" s="225"/>
      <c r="I160" s="225"/>
    </row>
    <row r="161" spans="1:13" customFormat="1" ht="5.25" customHeight="1" x14ac:dyDescent="0.2">
      <c r="A161" s="219"/>
      <c r="B161" s="219"/>
      <c r="C161" s="219"/>
      <c r="D161" s="219"/>
      <c r="E161" s="219"/>
      <c r="F161" s="219"/>
      <c r="G161" s="219"/>
      <c r="H161" s="219"/>
      <c r="I161" s="219"/>
    </row>
    <row r="162" spans="1:13" customFormat="1" ht="30.4" customHeight="1" x14ac:dyDescent="0.2">
      <c r="A162" s="226" t="s">
        <v>150</v>
      </c>
      <c r="B162" s="226"/>
      <c r="C162" s="226"/>
      <c r="D162" s="226"/>
      <c r="E162" s="226"/>
      <c r="F162" s="226"/>
      <c r="G162" s="226"/>
      <c r="H162" s="226"/>
      <c r="I162" s="226"/>
      <c r="J162" s="6"/>
      <c r="K162" s="6"/>
      <c r="L162" s="6"/>
      <c r="M162" s="6"/>
    </row>
    <row r="163" spans="1:13" customFormat="1" ht="15" customHeight="1" x14ac:dyDescent="0.2">
      <c r="A163" s="227" t="s">
        <v>151</v>
      </c>
      <c r="B163" s="227"/>
      <c r="C163" s="227"/>
      <c r="D163" s="227"/>
      <c r="E163" s="227"/>
      <c r="F163" s="227"/>
      <c r="G163" s="227"/>
      <c r="H163" s="227"/>
      <c r="I163" s="4" t="s">
        <v>49</v>
      </c>
      <c r="J163" s="6"/>
      <c r="K163" s="6"/>
      <c r="L163" s="6"/>
      <c r="M163" s="6"/>
    </row>
    <row r="164" spans="1:13" customFormat="1" ht="15" customHeight="1" x14ac:dyDescent="0.2">
      <c r="A164" s="79" t="s">
        <v>5</v>
      </c>
      <c r="B164" s="222" t="s">
        <v>152</v>
      </c>
      <c r="C164" s="222"/>
      <c r="D164" s="222"/>
      <c r="E164" s="222"/>
      <c r="F164" s="222"/>
      <c r="G164" s="222"/>
      <c r="H164" s="222"/>
      <c r="I164" s="80">
        <f>I34</f>
        <v>1680.561338181818</v>
      </c>
      <c r="J164" s="6"/>
      <c r="K164" s="81"/>
      <c r="L164" s="6"/>
      <c r="M164" s="6"/>
    </row>
    <row r="165" spans="1:13" customFormat="1" ht="15" customHeight="1" x14ac:dyDescent="0.2">
      <c r="A165" s="79" t="s">
        <v>8</v>
      </c>
      <c r="B165" s="222" t="s">
        <v>45</v>
      </c>
      <c r="C165" s="222"/>
      <c r="D165" s="222"/>
      <c r="E165" s="222"/>
      <c r="F165" s="222"/>
      <c r="G165" s="222"/>
      <c r="H165" s="222"/>
      <c r="I165" s="54">
        <f>I86</f>
        <v>1403.1876000000002</v>
      </c>
      <c r="J165" s="6"/>
      <c r="K165" s="6"/>
      <c r="L165" s="6"/>
      <c r="M165" s="6"/>
    </row>
    <row r="166" spans="1:13" customFormat="1" ht="15" customHeight="1" x14ac:dyDescent="0.2">
      <c r="A166" s="79" t="s">
        <v>11</v>
      </c>
      <c r="B166" s="222" t="s">
        <v>153</v>
      </c>
      <c r="C166" s="222"/>
      <c r="D166" s="222"/>
      <c r="E166" s="222"/>
      <c r="F166" s="222"/>
      <c r="G166" s="222"/>
      <c r="H166" s="222"/>
      <c r="I166" s="54">
        <f>I95</f>
        <v>81.490000000000009</v>
      </c>
      <c r="J166" s="6"/>
      <c r="K166" s="6"/>
      <c r="L166" s="6"/>
      <c r="M166" s="6"/>
    </row>
    <row r="167" spans="1:13" customFormat="1" ht="15" customHeight="1" x14ac:dyDescent="0.2">
      <c r="A167" s="79" t="s">
        <v>14</v>
      </c>
      <c r="B167" s="222" t="s">
        <v>154</v>
      </c>
      <c r="C167" s="222"/>
      <c r="D167" s="222"/>
      <c r="E167" s="222"/>
      <c r="F167" s="222"/>
      <c r="G167" s="222"/>
      <c r="H167" s="222"/>
      <c r="I167" s="54">
        <f>I125</f>
        <v>206.90677818181814</v>
      </c>
      <c r="J167" s="6"/>
      <c r="K167" s="6"/>
      <c r="L167" s="6"/>
      <c r="M167" s="6"/>
    </row>
    <row r="168" spans="1:13" customFormat="1" ht="15" customHeight="1" x14ac:dyDescent="0.2">
      <c r="A168" s="79" t="s">
        <v>16</v>
      </c>
      <c r="B168" s="222" t="s">
        <v>155</v>
      </c>
      <c r="C168" s="222"/>
      <c r="D168" s="222"/>
      <c r="E168" s="222"/>
      <c r="F168" s="222"/>
      <c r="G168" s="222"/>
      <c r="H168" s="222"/>
      <c r="I168" s="54">
        <f>I133</f>
        <v>11.066666666666666</v>
      </c>
      <c r="J168" s="6"/>
      <c r="K168" s="6"/>
      <c r="L168" s="6"/>
      <c r="M168" s="6"/>
    </row>
    <row r="169" spans="1:13" customFormat="1" ht="15" customHeight="1" x14ac:dyDescent="0.2">
      <c r="A169" s="217" t="s">
        <v>156</v>
      </c>
      <c r="B169" s="217"/>
      <c r="C169" s="217"/>
      <c r="D169" s="217"/>
      <c r="E169" s="217"/>
      <c r="F169" s="217"/>
      <c r="G169" s="217"/>
      <c r="H169" s="217"/>
      <c r="I169" s="57">
        <f>SUM(I164:I168)</f>
        <v>3383.212383030303</v>
      </c>
      <c r="J169" s="6"/>
      <c r="K169" s="6"/>
      <c r="L169" s="6"/>
      <c r="M169" s="6"/>
    </row>
    <row r="170" spans="1:13" customFormat="1" ht="15" customHeight="1" x14ac:dyDescent="0.2">
      <c r="A170" s="82" t="s">
        <v>65</v>
      </c>
      <c r="B170" s="223" t="s">
        <v>157</v>
      </c>
      <c r="C170" s="223"/>
      <c r="D170" s="223"/>
      <c r="E170" s="223"/>
      <c r="F170" s="223"/>
      <c r="G170" s="223"/>
      <c r="H170" s="223"/>
      <c r="I170" s="54">
        <f>I153</f>
        <v>228.55</v>
      </c>
      <c r="J170" s="6"/>
      <c r="K170" s="6"/>
      <c r="L170" s="6"/>
      <c r="M170" s="6"/>
    </row>
    <row r="171" spans="1:13" customFormat="1" ht="15" customHeight="1" x14ac:dyDescent="0.2">
      <c r="A171" s="217" t="s">
        <v>158</v>
      </c>
      <c r="B171" s="217"/>
      <c r="C171" s="217"/>
      <c r="D171" s="217"/>
      <c r="E171" s="217"/>
      <c r="F171" s="217"/>
      <c r="G171" s="217"/>
      <c r="H171" s="217"/>
      <c r="I171" s="57">
        <f>SUM(I169:I170)</f>
        <v>3611.7623830303032</v>
      </c>
      <c r="J171" s="6"/>
      <c r="K171" s="6"/>
      <c r="L171" s="6"/>
      <c r="M171" s="6"/>
    </row>
    <row r="172" spans="1:13" customFormat="1" ht="15" hidden="1" customHeight="1" x14ac:dyDescent="0.2">
      <c r="A172" s="83"/>
      <c r="B172" s="83"/>
      <c r="C172" s="83"/>
      <c r="D172" s="83"/>
      <c r="E172" s="83"/>
      <c r="F172" s="83"/>
      <c r="G172" s="83"/>
      <c r="H172" s="84"/>
      <c r="I172" s="85"/>
      <c r="J172" s="6"/>
      <c r="K172" s="86"/>
      <c r="L172" s="7"/>
      <c r="M172" s="87"/>
    </row>
    <row r="173" spans="1:13" customFormat="1" ht="13.15" customHeight="1" x14ac:dyDescent="0.2">
      <c r="A173" s="218"/>
      <c r="B173" s="218"/>
      <c r="C173" s="218"/>
      <c r="D173" s="218"/>
      <c r="E173" s="218"/>
      <c r="F173" s="218"/>
      <c r="G173" s="218"/>
      <c r="H173" s="218"/>
      <c r="I173" s="218"/>
      <c r="J173" s="7"/>
      <c r="K173" s="6"/>
      <c r="L173" s="6"/>
      <c r="M173" s="6"/>
    </row>
    <row r="174" spans="1:13" customFormat="1" ht="8.1" customHeight="1" x14ac:dyDescent="0.2">
      <c r="A174" s="219"/>
      <c r="B174" s="219"/>
      <c r="C174" s="219"/>
      <c r="D174" s="219"/>
      <c r="E174" s="219"/>
      <c r="F174" s="219"/>
      <c r="G174" s="219"/>
      <c r="H174" s="219"/>
      <c r="I174" s="219"/>
      <c r="J174" s="6"/>
      <c r="K174" s="6"/>
      <c r="L174" s="6"/>
      <c r="M174" s="6"/>
    </row>
    <row r="175" spans="1:13" customFormat="1" ht="18.75" customHeight="1" x14ac:dyDescent="0.2">
      <c r="A175" s="215" t="s">
        <v>159</v>
      </c>
      <c r="B175" s="215"/>
      <c r="C175" s="215"/>
      <c r="D175" s="215"/>
      <c r="E175" s="215"/>
      <c r="F175" s="215"/>
      <c r="G175" s="215"/>
      <c r="H175" s="215"/>
      <c r="I175" s="215"/>
      <c r="J175" s="6"/>
      <c r="K175" s="6"/>
      <c r="L175" s="6"/>
      <c r="M175" s="6"/>
    </row>
    <row r="176" spans="1:13" customFormat="1" ht="48" x14ac:dyDescent="0.2">
      <c r="A176" s="220" t="s">
        <v>160</v>
      </c>
      <c r="B176" s="220"/>
      <c r="C176" s="221" t="s">
        <v>161</v>
      </c>
      <c r="D176" s="221"/>
      <c r="E176" s="89" t="s">
        <v>162</v>
      </c>
      <c r="F176" s="221" t="s">
        <v>163</v>
      </c>
      <c r="G176" s="221"/>
      <c r="H176" s="88" t="s">
        <v>164</v>
      </c>
      <c r="I176" s="88" t="s">
        <v>165</v>
      </c>
      <c r="J176" s="6"/>
      <c r="K176" s="6"/>
      <c r="L176" s="6"/>
      <c r="M176" s="6"/>
    </row>
    <row r="177" spans="1:13" customFormat="1" ht="27" customHeight="1" x14ac:dyDescent="0.2">
      <c r="A177" s="213" t="s">
        <v>166</v>
      </c>
      <c r="B177" s="213"/>
      <c r="C177" s="214">
        <f>I171</f>
        <v>3611.7623830303032</v>
      </c>
      <c r="D177" s="214"/>
      <c r="E177" s="91">
        <v>1</v>
      </c>
      <c r="F177" s="214">
        <f>C177*E177</f>
        <v>3611.7623830303032</v>
      </c>
      <c r="G177" s="214"/>
      <c r="H177" s="92">
        <v>1</v>
      </c>
      <c r="I177" s="90">
        <f>F177*H177</f>
        <v>3611.7623830303032</v>
      </c>
      <c r="J177" s="6"/>
      <c r="K177" s="6"/>
      <c r="L177" s="6"/>
      <c r="M177" s="6"/>
    </row>
    <row r="178" spans="1:13" customFormat="1" ht="8.25" customHeight="1" x14ac:dyDescent="0.2">
      <c r="A178" s="212"/>
      <c r="B178" s="212"/>
      <c r="C178" s="212"/>
      <c r="D178" s="212"/>
      <c r="E178" s="212"/>
      <c r="F178" s="212"/>
      <c r="G178" s="212"/>
      <c r="H178" s="212"/>
      <c r="I178" s="93"/>
      <c r="J178" s="6"/>
      <c r="K178" s="6"/>
    </row>
    <row r="179" spans="1:13" customFormat="1" ht="15" x14ac:dyDescent="0.2">
      <c r="A179" s="215" t="s">
        <v>167</v>
      </c>
      <c r="B179" s="215"/>
      <c r="C179" s="215"/>
      <c r="D179" s="215"/>
      <c r="E179" s="215"/>
      <c r="F179" s="215"/>
      <c r="G179" s="215"/>
      <c r="H179" s="215"/>
      <c r="I179" s="215"/>
      <c r="J179" s="6"/>
      <c r="K179" s="6"/>
    </row>
    <row r="180" spans="1:13" customFormat="1" ht="15.75" x14ac:dyDescent="0.2">
      <c r="A180" s="216" t="s">
        <v>168</v>
      </c>
      <c r="B180" s="216"/>
      <c r="C180" s="216"/>
      <c r="D180" s="216"/>
      <c r="E180" s="216"/>
      <c r="F180" s="216"/>
      <c r="G180" s="216"/>
      <c r="H180" s="216"/>
      <c r="I180" s="216"/>
      <c r="J180" s="6"/>
      <c r="K180" s="6"/>
    </row>
    <row r="181" spans="1:13" customFormat="1" ht="29.25" customHeight="1" x14ac:dyDescent="0.2">
      <c r="A181" s="210" t="s">
        <v>169</v>
      </c>
      <c r="B181" s="210"/>
      <c r="C181" s="210"/>
      <c r="D181" s="210"/>
      <c r="E181" s="210"/>
      <c r="F181" s="210"/>
      <c r="G181" s="210"/>
      <c r="H181" s="210"/>
      <c r="I181" s="94" t="s">
        <v>49</v>
      </c>
      <c r="J181" s="6"/>
      <c r="K181" s="6"/>
    </row>
    <row r="182" spans="1:13" customFormat="1" ht="12" customHeight="1" x14ac:dyDescent="0.2">
      <c r="A182" s="95" t="s">
        <v>5</v>
      </c>
      <c r="B182" s="211" t="s">
        <v>170</v>
      </c>
      <c r="C182" s="211"/>
      <c r="D182" s="211"/>
      <c r="E182" s="211"/>
      <c r="F182" s="211"/>
      <c r="G182" s="211"/>
      <c r="H182" s="211"/>
      <c r="I182" s="96">
        <f>C177</f>
        <v>3611.7623830303032</v>
      </c>
      <c r="J182" s="6"/>
      <c r="K182" s="6"/>
    </row>
    <row r="183" spans="1:13" customFormat="1" ht="14.65" customHeight="1" x14ac:dyDescent="0.2">
      <c r="A183" s="95" t="s">
        <v>8</v>
      </c>
      <c r="B183" s="211" t="s">
        <v>171</v>
      </c>
      <c r="C183" s="211"/>
      <c r="D183" s="211"/>
      <c r="E183" s="211"/>
      <c r="F183" s="211"/>
      <c r="G183" s="211"/>
      <c r="H183" s="211"/>
      <c r="I183" s="96">
        <f>F177</f>
        <v>3611.7623830303032</v>
      </c>
      <c r="J183" s="6"/>
      <c r="K183" s="6"/>
    </row>
    <row r="184" spans="1:13" customFormat="1" ht="26.25" customHeight="1" x14ac:dyDescent="0.2">
      <c r="A184" s="95" t="s">
        <v>11</v>
      </c>
      <c r="B184" s="211" t="s">
        <v>15</v>
      </c>
      <c r="C184" s="211"/>
      <c r="D184" s="211"/>
      <c r="E184" s="211"/>
      <c r="F184" s="211"/>
      <c r="G184" s="211"/>
      <c r="H184" s="211"/>
      <c r="I184" s="97" t="s">
        <v>272</v>
      </c>
      <c r="J184" s="6"/>
      <c r="K184" s="6"/>
    </row>
    <row r="185" spans="1:13" customFormat="1" ht="14.65" customHeight="1" x14ac:dyDescent="0.2">
      <c r="A185" s="95" t="s">
        <v>14</v>
      </c>
      <c r="B185" s="211" t="s">
        <v>172</v>
      </c>
      <c r="C185" s="211"/>
      <c r="D185" s="211"/>
      <c r="E185" s="211"/>
      <c r="F185" s="211"/>
      <c r="G185" s="211"/>
      <c r="H185" s="211"/>
      <c r="I185" s="98">
        <f>(I183*8)+(I183/30*15)</f>
        <v>30699.980255757579</v>
      </c>
      <c r="J185" s="159">
        <f>I183*12</f>
        <v>43341.148596363637</v>
      </c>
      <c r="K185" s="99"/>
    </row>
    <row r="186" spans="1:13" customFormat="1" ht="12.75" customHeight="1" x14ac:dyDescent="0.2">
      <c r="A186" s="212"/>
      <c r="B186" s="212"/>
      <c r="C186" s="212"/>
      <c r="D186" s="212"/>
      <c r="E186" s="212"/>
      <c r="F186" s="212"/>
      <c r="G186" s="212"/>
      <c r="H186" s="212"/>
      <c r="I186" s="212"/>
      <c r="J186" s="6"/>
      <c r="K186" s="6"/>
    </row>
    <row r="189" spans="1:13" ht="14.65" customHeight="1" x14ac:dyDescent="0.2">
      <c r="A189" s="209" t="s">
        <v>290</v>
      </c>
      <c r="B189" s="209"/>
      <c r="C189" s="209"/>
      <c r="D189" s="209"/>
    </row>
    <row r="190" spans="1:13" ht="14.65" customHeight="1" x14ac:dyDescent="0.2">
      <c r="A190" s="209"/>
      <c r="B190" s="209"/>
      <c r="C190" s="209"/>
      <c r="D190" s="209"/>
    </row>
    <row r="191" spans="1:13" ht="14.65" customHeight="1" x14ac:dyDescent="0.2">
      <c r="A191" s="209"/>
      <c r="B191" s="209"/>
      <c r="C191" s="209"/>
      <c r="D191" s="209"/>
    </row>
    <row r="192" spans="1:13" ht="14.65" customHeight="1" x14ac:dyDescent="0.2">
      <c r="A192" s="209"/>
      <c r="B192" s="209"/>
      <c r="C192" s="209"/>
      <c r="D192" s="209"/>
    </row>
    <row r="65338" customFormat="1" ht="12.75" customHeight="1" x14ac:dyDescent="0.2"/>
    <row r="65339" customFormat="1" ht="12.75" customHeight="1" x14ac:dyDescent="0.2"/>
    <row r="65340" customFormat="1" ht="12.75" customHeight="1" x14ac:dyDescent="0.2"/>
    <row r="65341" customFormat="1" ht="12.75" customHeight="1" x14ac:dyDescent="0.2"/>
    <row r="65342" customFormat="1" ht="12.75" customHeight="1" x14ac:dyDescent="0.2"/>
    <row r="65343" customFormat="1" ht="12.75" customHeight="1" x14ac:dyDescent="0.2"/>
    <row r="65344" customFormat="1" ht="12.75" customHeight="1" x14ac:dyDescent="0.2"/>
    <row r="65345" ht="12.75" customHeight="1" x14ac:dyDescent="0.2"/>
    <row r="65346" ht="12.75" customHeight="1" x14ac:dyDescent="0.2"/>
    <row r="65347" ht="12.75" customHeight="1" x14ac:dyDescent="0.2"/>
    <row r="65348" ht="12.75" customHeight="1" x14ac:dyDescent="0.2"/>
    <row r="65349" ht="12.75" customHeight="1" x14ac:dyDescent="0.2"/>
    <row r="65350" ht="12.75" customHeight="1" x14ac:dyDescent="0.2"/>
    <row r="65351" ht="12.75" customHeight="1" x14ac:dyDescent="0.2"/>
    <row r="65352" ht="12.75" customHeight="1" x14ac:dyDescent="0.2"/>
    <row r="65353" ht="12.75" customHeight="1" x14ac:dyDescent="0.2"/>
    <row r="65354" ht="12.75" customHeight="1" x14ac:dyDescent="0.2"/>
    <row r="65355" ht="12.75" customHeight="1" x14ac:dyDescent="0.2"/>
    <row r="65356" ht="12.75" customHeight="1" x14ac:dyDescent="0.2"/>
    <row r="65357" ht="12.75" customHeight="1" x14ac:dyDescent="0.2"/>
    <row r="65358" ht="12.75" customHeight="1" x14ac:dyDescent="0.2"/>
    <row r="65359" ht="12.75" customHeight="1" x14ac:dyDescent="0.2"/>
    <row r="1048400" customFormat="1" ht="12.75" customHeight="1" x14ac:dyDescent="0.2"/>
    <row r="1048401" ht="12.75" customHeight="1" x14ac:dyDescent="0.2"/>
    <row r="1048402" ht="12.75" customHeight="1" x14ac:dyDescent="0.2"/>
    <row r="1048403" ht="12.75" customHeight="1" x14ac:dyDescent="0.2"/>
    <row r="1048404" ht="12.75" customHeight="1" x14ac:dyDescent="0.2"/>
    <row r="1048405" ht="12.75" customHeight="1" x14ac:dyDescent="0.2"/>
    <row r="1048406" ht="12.75" customHeight="1" x14ac:dyDescent="0.2"/>
    <row r="1048407" ht="12.75" customHeight="1" x14ac:dyDescent="0.2"/>
    <row r="1048408" ht="12.75" customHeight="1" x14ac:dyDescent="0.2"/>
    <row r="1048409" ht="12.75" customHeight="1" x14ac:dyDescent="0.2"/>
    <row r="1048410" ht="12.75" customHeight="1" x14ac:dyDescent="0.2"/>
    <row r="1048411" ht="12.75" customHeight="1" x14ac:dyDescent="0.2"/>
    <row r="1048412" ht="12.75" customHeight="1" x14ac:dyDescent="0.2"/>
    <row r="1048413" ht="12.75" customHeight="1" x14ac:dyDescent="0.2"/>
    <row r="1048414" ht="12.75" customHeight="1" x14ac:dyDescent="0.2"/>
    <row r="1048415" ht="12.75" customHeight="1" x14ac:dyDescent="0.2"/>
    <row r="1048416" ht="12.75" customHeight="1" x14ac:dyDescent="0.2"/>
    <row r="1048417" ht="12.75" customHeight="1" x14ac:dyDescent="0.2"/>
    <row r="1048418" ht="12.75" customHeight="1" x14ac:dyDescent="0.2"/>
    <row r="1048419" ht="12.75" customHeight="1" x14ac:dyDescent="0.2"/>
    <row r="1048420" ht="12.75" customHeight="1" x14ac:dyDescent="0.2"/>
    <row r="1048421" ht="12.75" customHeight="1" x14ac:dyDescent="0.2"/>
    <row r="1048422" ht="12.75" customHeight="1" x14ac:dyDescent="0.2"/>
    <row r="1048423" ht="12.75" customHeight="1" x14ac:dyDescent="0.2"/>
    <row r="1048424" ht="12.75" customHeight="1" x14ac:dyDescent="0.2"/>
    <row r="1048425" ht="12.75" customHeight="1" x14ac:dyDescent="0.2"/>
    <row r="1048426" ht="12.75" customHeight="1" x14ac:dyDescent="0.2"/>
    <row r="1048427" ht="12.75" customHeight="1" x14ac:dyDescent="0.2"/>
    <row r="1048428" ht="12.75" customHeight="1" x14ac:dyDescent="0.2"/>
    <row r="1048429" ht="12.75" customHeight="1" x14ac:dyDescent="0.2"/>
    <row r="1048430" ht="12.75" customHeight="1" x14ac:dyDescent="0.2"/>
    <row r="1048431" ht="12.75" customHeight="1" x14ac:dyDescent="0.2"/>
    <row r="1048432" ht="12.75" customHeight="1" x14ac:dyDescent="0.2"/>
    <row r="1048433" ht="12.75" customHeight="1" x14ac:dyDescent="0.2"/>
    <row r="1048434" ht="12.75" customHeight="1" x14ac:dyDescent="0.2"/>
    <row r="1048435" ht="12.75" customHeight="1" x14ac:dyDescent="0.2"/>
    <row r="1048436" ht="12.75" customHeight="1" x14ac:dyDescent="0.2"/>
    <row r="1048437" ht="12.75" customHeight="1" x14ac:dyDescent="0.2"/>
    <row r="1048438" ht="12.75" customHeight="1" x14ac:dyDescent="0.2"/>
    <row r="1048439" ht="12.75" customHeight="1" x14ac:dyDescent="0.2"/>
    <row r="1048440" ht="12.75" customHeight="1" x14ac:dyDescent="0.2"/>
    <row r="1048441" ht="12.75" customHeight="1" x14ac:dyDescent="0.2"/>
    <row r="1048442" ht="12.75" customHeight="1" x14ac:dyDescent="0.2"/>
    <row r="1048443" ht="12.75" customHeight="1" x14ac:dyDescent="0.2"/>
    <row r="1048444" ht="12.75" customHeight="1" x14ac:dyDescent="0.2"/>
    <row r="1048445" ht="12.75" customHeight="1" x14ac:dyDescent="0.2"/>
    <row r="1048446" ht="12.75" customHeight="1" x14ac:dyDescent="0.2"/>
    <row r="1048447" ht="12.75" customHeight="1" x14ac:dyDescent="0.2"/>
    <row r="1048448" ht="12.75" customHeight="1" x14ac:dyDescent="0.2"/>
    <row r="1048449" ht="12.75" customHeight="1" x14ac:dyDescent="0.2"/>
    <row r="1048450" ht="12.75" customHeight="1" x14ac:dyDescent="0.2"/>
    <row r="1048451" ht="12.75" customHeight="1" x14ac:dyDescent="0.2"/>
    <row r="1048452" ht="12.75" customHeight="1" x14ac:dyDescent="0.2"/>
    <row r="1048453" ht="12.75" customHeight="1" x14ac:dyDescent="0.2"/>
    <row r="1048454" ht="12.75" customHeight="1" x14ac:dyDescent="0.2"/>
    <row r="1048455" ht="12.75" customHeight="1" x14ac:dyDescent="0.2"/>
    <row r="1048456" ht="12.75" customHeight="1" x14ac:dyDescent="0.2"/>
    <row r="1048457" ht="12.75" customHeight="1" x14ac:dyDescent="0.2"/>
    <row r="1048458" ht="12.75" customHeight="1" x14ac:dyDescent="0.2"/>
    <row r="1048459" ht="12.75" customHeight="1" x14ac:dyDescent="0.2"/>
    <row r="1048460" ht="12.75" customHeight="1" x14ac:dyDescent="0.2"/>
    <row r="1048461" ht="12.75" customHeight="1" x14ac:dyDescent="0.2"/>
    <row r="1048462" ht="12.75" customHeight="1" x14ac:dyDescent="0.2"/>
    <row r="1048463" ht="12.75" customHeight="1" x14ac:dyDescent="0.2"/>
    <row r="1048464" ht="12.75" customHeight="1" x14ac:dyDescent="0.2"/>
    <row r="1048465" ht="12.75" customHeight="1" x14ac:dyDescent="0.2"/>
    <row r="1048466" ht="12.75" customHeight="1" x14ac:dyDescent="0.2"/>
    <row r="1048467" ht="12.75" customHeight="1" x14ac:dyDescent="0.2"/>
    <row r="1048468" ht="12.75" customHeight="1" x14ac:dyDescent="0.2"/>
    <row r="1048469" ht="12.75" customHeight="1" x14ac:dyDescent="0.2"/>
    <row r="1048470" ht="12.75" customHeight="1" x14ac:dyDescent="0.2"/>
    <row r="1048471" ht="12.75" customHeight="1" x14ac:dyDescent="0.2"/>
    <row r="1048472" ht="12.75" customHeight="1" x14ac:dyDescent="0.2"/>
    <row r="1048473" ht="12.75" customHeight="1" x14ac:dyDescent="0.2"/>
    <row r="1048474" ht="12.75" customHeight="1" x14ac:dyDescent="0.2"/>
    <row r="1048475" ht="12.75" customHeight="1" x14ac:dyDescent="0.2"/>
    <row r="1048476" ht="12.75" customHeight="1" x14ac:dyDescent="0.2"/>
    <row r="1048477" ht="12.75" customHeight="1" x14ac:dyDescent="0.2"/>
    <row r="1048478" ht="12.75" customHeight="1" x14ac:dyDescent="0.2"/>
    <row r="1048479" ht="12.75" customHeight="1" x14ac:dyDescent="0.2"/>
    <row r="1048480" ht="12.75" customHeight="1" x14ac:dyDescent="0.2"/>
    <row r="1048481" ht="12.75" customHeight="1" x14ac:dyDescent="0.2"/>
    <row r="1048482" ht="12.75" customHeight="1" x14ac:dyDescent="0.2"/>
    <row r="1048483" ht="12.75" customHeight="1" x14ac:dyDescent="0.2"/>
    <row r="1048484" ht="12.75" customHeight="1" x14ac:dyDescent="0.2"/>
    <row r="1048485" ht="12.75" customHeight="1" x14ac:dyDescent="0.2"/>
    <row r="1048486" ht="12.75" customHeight="1" x14ac:dyDescent="0.2"/>
    <row r="1048487" ht="12.75" customHeight="1" x14ac:dyDescent="0.2"/>
    <row r="1048488" ht="12.75" customHeight="1" x14ac:dyDescent="0.2"/>
    <row r="1048489" ht="12.75" customHeight="1" x14ac:dyDescent="0.2"/>
    <row r="1048490" ht="12.75" customHeight="1" x14ac:dyDescent="0.2"/>
    <row r="1048491" ht="12.75" customHeight="1" x14ac:dyDescent="0.2"/>
    <row r="1048492" ht="12.75" customHeight="1" x14ac:dyDescent="0.2"/>
    <row r="1048493" ht="12.7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  <row r="1048510" ht="12.75" customHeight="1" x14ac:dyDescent="0.2"/>
    <row r="1048511" ht="12.75" customHeight="1" x14ac:dyDescent="0.2"/>
    <row r="1048512" ht="12.75" customHeight="1" x14ac:dyDescent="0.2"/>
    <row r="1048513" ht="12.75" customHeight="1" x14ac:dyDescent="0.2"/>
    <row r="1048514" ht="12.75" customHeight="1" x14ac:dyDescent="0.2"/>
    <row r="1048515" ht="12.75" customHeight="1" x14ac:dyDescent="0.2"/>
    <row r="1048516" ht="12.75" customHeight="1" x14ac:dyDescent="0.2"/>
    <row r="1048517" ht="12.75" customHeight="1" x14ac:dyDescent="0.2"/>
    <row r="1048518" ht="12.75" customHeight="1" x14ac:dyDescent="0.2"/>
    <row r="1048519" ht="12.75" customHeight="1" x14ac:dyDescent="0.2"/>
    <row r="1048520" ht="12.75" customHeight="1" x14ac:dyDescent="0.2"/>
    <row r="1048521" ht="12.75" customHeight="1" x14ac:dyDescent="0.2"/>
    <row r="1048522" ht="12.75" customHeight="1" x14ac:dyDescent="0.2"/>
    <row r="1048523" ht="12.75" customHeight="1" x14ac:dyDescent="0.2"/>
    <row r="1048524" ht="12.75" customHeight="1" x14ac:dyDescent="0.2"/>
    <row r="1048525" ht="12.75" customHeight="1" x14ac:dyDescent="0.2"/>
    <row r="1048526" ht="12.75" customHeight="1" x14ac:dyDescent="0.2"/>
    <row r="1048527" ht="12.75" customHeight="1" x14ac:dyDescent="0.2"/>
    <row r="1048528" ht="12.75" customHeight="1" x14ac:dyDescent="0.2"/>
    <row r="1048529" ht="12.75" customHeight="1" x14ac:dyDescent="0.2"/>
    <row r="1048530" ht="12.75" customHeight="1" x14ac:dyDescent="0.2"/>
    <row r="1048531" ht="12.75" customHeight="1" x14ac:dyDescent="0.2"/>
    <row r="1048532" ht="12.75" customHeight="1" x14ac:dyDescent="0.2"/>
    <row r="1048533" ht="12.75" customHeight="1" x14ac:dyDescent="0.2"/>
    <row r="1048534" ht="12.75" customHeight="1" x14ac:dyDescent="0.2"/>
    <row r="1048535" ht="12.75" customHeight="1" x14ac:dyDescent="0.2"/>
    <row r="1048536" ht="12.75" customHeight="1" x14ac:dyDescent="0.2"/>
    <row r="1048537" ht="12.75" customHeight="1" x14ac:dyDescent="0.2"/>
    <row r="1048538" ht="12.75" customHeight="1" x14ac:dyDescent="0.2"/>
    <row r="1048539" ht="12.75" customHeight="1" x14ac:dyDescent="0.2"/>
    <row r="1048540" ht="12.75" customHeight="1" x14ac:dyDescent="0.2"/>
    <row r="1048541" ht="12.75" customHeight="1" x14ac:dyDescent="0.2"/>
    <row r="1048542" ht="12.75" customHeight="1" x14ac:dyDescent="0.2"/>
    <row r="1048543" ht="12.75" customHeight="1" x14ac:dyDescent="0.2"/>
    <row r="1048544" ht="12.75" customHeight="1" x14ac:dyDescent="0.2"/>
    <row r="1048545" ht="12.75" customHeight="1" x14ac:dyDescent="0.2"/>
    <row r="1048546" ht="12.75" customHeight="1" x14ac:dyDescent="0.2"/>
    <row r="1048547" ht="12.75" customHeight="1" x14ac:dyDescent="0.2"/>
    <row r="1048548" ht="12.75" customHeight="1" x14ac:dyDescent="0.2"/>
    <row r="1048549" ht="12.75" customHeight="1" x14ac:dyDescent="0.2"/>
    <row r="1048550" ht="12.75" customHeight="1" x14ac:dyDescent="0.2"/>
    <row r="1048551" ht="12.75" customHeight="1" x14ac:dyDescent="0.2"/>
    <row r="1048552" ht="12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  <row r="1048557" ht="12.75" customHeight="1" x14ac:dyDescent="0.2"/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  <row r="1048566" ht="12.75" customHeight="1" x14ac:dyDescent="0.2"/>
    <row r="1048567" ht="12.75" customHeight="1" x14ac:dyDescent="0.2"/>
    <row r="1048568" ht="12.75" customHeight="1" x14ac:dyDescent="0.2"/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mergeCells count="240">
    <mergeCell ref="A1:I1"/>
    <mergeCell ref="A2:I2"/>
    <mergeCell ref="A3:I3"/>
    <mergeCell ref="A4:E4"/>
    <mergeCell ref="F4:I4"/>
    <mergeCell ref="A5:E5"/>
    <mergeCell ref="F5:I5"/>
    <mergeCell ref="B10:G10"/>
    <mergeCell ref="H10:I10"/>
    <mergeCell ref="B11:G11"/>
    <mergeCell ref="H11:I11"/>
    <mergeCell ref="B12:G12"/>
    <mergeCell ref="H12:I12"/>
    <mergeCell ref="A6:I6"/>
    <mergeCell ref="A7:I7"/>
    <mergeCell ref="B8:G8"/>
    <mergeCell ref="H8:I8"/>
    <mergeCell ref="B9:G9"/>
    <mergeCell ref="H9:I9"/>
    <mergeCell ref="A16:E16"/>
    <mergeCell ref="F16:G16"/>
    <mergeCell ref="H16:I16"/>
    <mergeCell ref="A17:E17"/>
    <mergeCell ref="F17:G17"/>
    <mergeCell ref="H17:I17"/>
    <mergeCell ref="A13:I13"/>
    <mergeCell ref="A14:E14"/>
    <mergeCell ref="F14:G14"/>
    <mergeCell ref="H14:I14"/>
    <mergeCell ref="A15:E15"/>
    <mergeCell ref="F15:G15"/>
    <mergeCell ref="H15:I15"/>
    <mergeCell ref="DI21:DP21"/>
    <mergeCell ref="Y21:AF21"/>
    <mergeCell ref="AG21:AN21"/>
    <mergeCell ref="AO21:AV21"/>
    <mergeCell ref="AW21:BD21"/>
    <mergeCell ref="BE21:BL21"/>
    <mergeCell ref="BM21:BT21"/>
    <mergeCell ref="A18:I18"/>
    <mergeCell ref="A19:I19"/>
    <mergeCell ref="A20:I20"/>
    <mergeCell ref="A21:I21"/>
    <mergeCell ref="J21:P21"/>
    <mergeCell ref="Q21:X21"/>
    <mergeCell ref="HI21:HP21"/>
    <mergeCell ref="HQ21:HX21"/>
    <mergeCell ref="HY21:IF21"/>
    <mergeCell ref="IG21:IN21"/>
    <mergeCell ref="IO21:IV21"/>
    <mergeCell ref="B22:G22"/>
    <mergeCell ref="H22:I22"/>
    <mergeCell ref="FM21:FT21"/>
    <mergeCell ref="FU21:GB21"/>
    <mergeCell ref="GC21:GJ21"/>
    <mergeCell ref="GK21:GR21"/>
    <mergeCell ref="GS21:GZ21"/>
    <mergeCell ref="HA21:HH21"/>
    <mergeCell ref="DQ21:DX21"/>
    <mergeCell ref="DY21:EF21"/>
    <mergeCell ref="EG21:EN21"/>
    <mergeCell ref="EO21:EV21"/>
    <mergeCell ref="EW21:FD21"/>
    <mergeCell ref="FE21:FL21"/>
    <mergeCell ref="BU21:CB21"/>
    <mergeCell ref="CC21:CJ21"/>
    <mergeCell ref="CK21:CR21"/>
    <mergeCell ref="CS21:CZ21"/>
    <mergeCell ref="DA21:DH21"/>
    <mergeCell ref="B26:G26"/>
    <mergeCell ref="H26:I26"/>
    <mergeCell ref="A27:I27"/>
    <mergeCell ref="A28:I28"/>
    <mergeCell ref="A29:I29"/>
    <mergeCell ref="A30:I30"/>
    <mergeCell ref="B23:G23"/>
    <mergeCell ref="H23:I23"/>
    <mergeCell ref="B24:G24"/>
    <mergeCell ref="H24:I24"/>
    <mergeCell ref="B25:G25"/>
    <mergeCell ref="H25:I25"/>
    <mergeCell ref="A37:I37"/>
    <mergeCell ref="A38:I38"/>
    <mergeCell ref="A39:I39"/>
    <mergeCell ref="B40:H40"/>
    <mergeCell ref="B41:G41"/>
    <mergeCell ref="B42:G42"/>
    <mergeCell ref="B31:G31"/>
    <mergeCell ref="B32:H32"/>
    <mergeCell ref="B33:G33"/>
    <mergeCell ref="A34:H34"/>
    <mergeCell ref="A35:I35"/>
    <mergeCell ref="A36:I36"/>
    <mergeCell ref="B49:G49"/>
    <mergeCell ref="B50:G50"/>
    <mergeCell ref="B51:G51"/>
    <mergeCell ref="B52:C52"/>
    <mergeCell ref="B53:G53"/>
    <mergeCell ref="B54:G54"/>
    <mergeCell ref="A43:H43"/>
    <mergeCell ref="B44:H44"/>
    <mergeCell ref="A45:G45"/>
    <mergeCell ref="A46:I46"/>
    <mergeCell ref="A47:I47"/>
    <mergeCell ref="A48:I48"/>
    <mergeCell ref="A62:I62"/>
    <mergeCell ref="B63:H63"/>
    <mergeCell ref="B64:H64"/>
    <mergeCell ref="B65:G65"/>
    <mergeCell ref="B66:G66"/>
    <mergeCell ref="B67:G67"/>
    <mergeCell ref="B55:G55"/>
    <mergeCell ref="B56:G56"/>
    <mergeCell ref="B57:G57"/>
    <mergeCell ref="A58:G58"/>
    <mergeCell ref="A60:I60"/>
    <mergeCell ref="A61:I61"/>
    <mergeCell ref="B74:H74"/>
    <mergeCell ref="B75:H75"/>
    <mergeCell ref="B76:H76"/>
    <mergeCell ref="B77:H77"/>
    <mergeCell ref="A78:I78"/>
    <mergeCell ref="A79:I79"/>
    <mergeCell ref="B68:G68"/>
    <mergeCell ref="B69:H69"/>
    <mergeCell ref="B70:G70"/>
    <mergeCell ref="B71:G71"/>
    <mergeCell ref="B72:G72"/>
    <mergeCell ref="B73:H73"/>
    <mergeCell ref="A86:H86"/>
    <mergeCell ref="A87:I87"/>
    <mergeCell ref="A88:I88"/>
    <mergeCell ref="B89:H89"/>
    <mergeCell ref="B90:H90"/>
    <mergeCell ref="B91:H91"/>
    <mergeCell ref="A80:I80"/>
    <mergeCell ref="A81:I81"/>
    <mergeCell ref="B82:H82"/>
    <mergeCell ref="B83:H83"/>
    <mergeCell ref="B84:H84"/>
    <mergeCell ref="B85:H85"/>
    <mergeCell ref="A98:I98"/>
    <mergeCell ref="A99:H99"/>
    <mergeCell ref="A100:I100"/>
    <mergeCell ref="B101:H101"/>
    <mergeCell ref="B102:H102"/>
    <mergeCell ref="B103:H103"/>
    <mergeCell ref="B92:H92"/>
    <mergeCell ref="B93:H93"/>
    <mergeCell ref="B94:G94"/>
    <mergeCell ref="A95:H95"/>
    <mergeCell ref="A96:I96"/>
    <mergeCell ref="A97:I97"/>
    <mergeCell ref="A110:H110"/>
    <mergeCell ref="A111:I111"/>
    <mergeCell ref="A112:I112"/>
    <mergeCell ref="B113:H113"/>
    <mergeCell ref="B114:H114"/>
    <mergeCell ref="A115:H115"/>
    <mergeCell ref="B104:H104"/>
    <mergeCell ref="B105:H105"/>
    <mergeCell ref="B106:H106"/>
    <mergeCell ref="B107:H107"/>
    <mergeCell ref="A108:H108"/>
    <mergeCell ref="B109:H109"/>
    <mergeCell ref="B122:H122"/>
    <mergeCell ref="B123:H123"/>
    <mergeCell ref="B124:H124"/>
    <mergeCell ref="A125:H125"/>
    <mergeCell ref="A126:I126"/>
    <mergeCell ref="A127:I127"/>
    <mergeCell ref="B116:H116"/>
    <mergeCell ref="A117:H117"/>
    <mergeCell ref="A118:I118"/>
    <mergeCell ref="A119:I119"/>
    <mergeCell ref="A120:I120"/>
    <mergeCell ref="A121:I121"/>
    <mergeCell ref="A134:I134"/>
    <mergeCell ref="A135:I135"/>
    <mergeCell ref="A137:I137"/>
    <mergeCell ref="B138:G138"/>
    <mergeCell ref="A139:G139"/>
    <mergeCell ref="B140:G140"/>
    <mergeCell ref="B128:H128"/>
    <mergeCell ref="B129:H129"/>
    <mergeCell ref="B130:H130"/>
    <mergeCell ref="B131:H131"/>
    <mergeCell ref="B132:H132"/>
    <mergeCell ref="A133:H133"/>
    <mergeCell ref="B147:G147"/>
    <mergeCell ref="B148:G148"/>
    <mergeCell ref="B149:G149"/>
    <mergeCell ref="B150:G150"/>
    <mergeCell ref="B151:G151"/>
    <mergeCell ref="B152:G152"/>
    <mergeCell ref="A141:G141"/>
    <mergeCell ref="B142:G142"/>
    <mergeCell ref="A143:G143"/>
    <mergeCell ref="B144:G144"/>
    <mergeCell ref="B145:G145"/>
    <mergeCell ref="B146:G146"/>
    <mergeCell ref="A159:I159"/>
    <mergeCell ref="A160:I160"/>
    <mergeCell ref="A161:I161"/>
    <mergeCell ref="A162:I162"/>
    <mergeCell ref="A163:H163"/>
    <mergeCell ref="B164:H164"/>
    <mergeCell ref="A153:H153"/>
    <mergeCell ref="A154:I154"/>
    <mergeCell ref="A155:G155"/>
    <mergeCell ref="A156:B158"/>
    <mergeCell ref="C156:I156"/>
    <mergeCell ref="C157:I157"/>
    <mergeCell ref="C158:I158"/>
    <mergeCell ref="A171:H171"/>
    <mergeCell ref="A173:I173"/>
    <mergeCell ref="A174:I174"/>
    <mergeCell ref="A175:I175"/>
    <mergeCell ref="A176:B176"/>
    <mergeCell ref="C176:D176"/>
    <mergeCell ref="F176:G176"/>
    <mergeCell ref="B165:H165"/>
    <mergeCell ref="B166:H166"/>
    <mergeCell ref="B167:H167"/>
    <mergeCell ref="B168:H168"/>
    <mergeCell ref="A169:H169"/>
    <mergeCell ref="B170:H170"/>
    <mergeCell ref="A189:D192"/>
    <mergeCell ref="A181:H181"/>
    <mergeCell ref="B182:H182"/>
    <mergeCell ref="B183:H183"/>
    <mergeCell ref="B184:H184"/>
    <mergeCell ref="B185:H185"/>
    <mergeCell ref="A186:I186"/>
    <mergeCell ref="A177:B177"/>
    <mergeCell ref="C177:D177"/>
    <mergeCell ref="F177:G177"/>
    <mergeCell ref="A178:H178"/>
    <mergeCell ref="A179:I179"/>
    <mergeCell ref="A180:I180"/>
  </mergeCells>
  <pageMargins left="0.78740157480314998" right="0.31535433070866109" top="0.72874015748031507" bottom="0.61062992125984206" header="0.4334645669291341" footer="0.31535433070866109"/>
  <pageSetup paperSize="9" scale="79" fitToWidth="0" fitToHeight="0" pageOrder="overThenDown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W1048400"/>
  <sheetViews>
    <sheetView view="pageBreakPreview" zoomScale="60" zoomScaleNormal="100" workbookViewId="0">
      <selection sqref="A1:I192"/>
    </sheetView>
  </sheetViews>
  <sheetFormatPr defaultRowHeight="14.25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3.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256" customFormat="1" ht="15.75" x14ac:dyDescent="0.2">
      <c r="A1" s="270" t="s">
        <v>192</v>
      </c>
      <c r="B1" s="270"/>
      <c r="C1" s="270"/>
      <c r="D1" s="270"/>
      <c r="E1" s="270"/>
      <c r="F1" s="270"/>
      <c r="G1" s="270"/>
      <c r="H1" s="270"/>
      <c r="I1" s="270"/>
    </row>
    <row r="2" spans="1:256" customFormat="1" ht="15.75" customHeight="1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256" customFormat="1" ht="32.25" customHeight="1" x14ac:dyDescent="0.2">
      <c r="A3" s="271" t="s">
        <v>276</v>
      </c>
      <c r="B3" s="271"/>
      <c r="C3" s="271"/>
      <c r="D3" s="271"/>
      <c r="E3" s="271"/>
      <c r="F3" s="271"/>
      <c r="G3" s="271"/>
      <c r="H3" s="271"/>
      <c r="I3" s="271"/>
    </row>
    <row r="4" spans="1:256" customForma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256" customFormat="1" ht="14.25" customHeight="1" x14ac:dyDescent="0.2">
      <c r="A5" s="222" t="s">
        <v>3</v>
      </c>
      <c r="B5" s="222"/>
      <c r="C5" s="222"/>
      <c r="D5" s="222"/>
      <c r="E5" s="222"/>
      <c r="F5" s="268" t="s">
        <v>278</v>
      </c>
      <c r="G5" s="268"/>
      <c r="H5" s="268"/>
      <c r="I5" s="268"/>
    </row>
    <row r="6" spans="1:256" customFormat="1" x14ac:dyDescent="0.2">
      <c r="A6" s="222" t="s">
        <v>279</v>
      </c>
      <c r="B6" s="222"/>
      <c r="C6" s="222"/>
      <c r="D6" s="222"/>
      <c r="E6" s="222"/>
      <c r="F6" s="222"/>
      <c r="G6" s="222"/>
      <c r="H6" s="222"/>
      <c r="I6" s="222"/>
    </row>
    <row r="7" spans="1:256" customFormat="1" ht="15" customHeight="1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256" customFormat="1" ht="14.25" customHeigh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256" customForma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10</v>
      </c>
      <c r="I9" s="268"/>
    </row>
    <row r="10" spans="1:256" customFormat="1" ht="14.25" customHeigh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13</v>
      </c>
      <c r="I10" s="272"/>
    </row>
    <row r="11" spans="1:256" customFormat="1" ht="14.25" customHeigh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256" customFormat="1" ht="14.25" customHeigh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256" customFormat="1" ht="15" customHeight="1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256" customFormat="1" ht="14.25" customHeigh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256" customFormat="1" ht="14.25" customHeight="1" x14ac:dyDescent="0.2">
      <c r="A15" s="263" t="s">
        <v>193</v>
      </c>
      <c r="B15" s="263"/>
      <c r="C15" s="263"/>
      <c r="D15" s="263"/>
      <c r="E15" s="263"/>
      <c r="F15" s="263" t="s">
        <v>26</v>
      </c>
      <c r="G15" s="263"/>
      <c r="H15" s="264">
        <v>1</v>
      </c>
      <c r="I15" s="264"/>
    </row>
    <row r="16" spans="1:256" customForma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7"/>
      <c r="K16" s="8"/>
      <c r="L16" s="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9.5" customHeight="1" x14ac:dyDescent="0.2">
      <c r="A17" s="261" t="s">
        <v>28</v>
      </c>
      <c r="B17" s="261"/>
      <c r="C17" s="261"/>
      <c r="D17" s="261"/>
      <c r="E17" s="261"/>
      <c r="F17" s="261"/>
      <c r="G17" s="261"/>
      <c r="H17" s="261"/>
      <c r="I17" s="261"/>
      <c r="J17" s="7"/>
      <c r="K17" s="8"/>
      <c r="L17" s="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10" customFormat="1" ht="15" customHeight="1" x14ac:dyDescent="0.2">
      <c r="A19" s="227" t="s">
        <v>29</v>
      </c>
      <c r="B19" s="227"/>
      <c r="C19" s="227"/>
      <c r="D19" s="227"/>
      <c r="E19" s="227"/>
      <c r="F19" s="227"/>
      <c r="G19" s="227"/>
      <c r="H19" s="227"/>
      <c r="I19" s="227"/>
      <c r="J19" s="262"/>
      <c r="K19" s="262"/>
      <c r="L19" s="262"/>
      <c r="M19" s="262"/>
      <c r="N19" s="262"/>
      <c r="O19" s="262"/>
      <c r="P19" s="262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</row>
    <row r="20" spans="1:256" customFormat="1" ht="15" customHeight="1" x14ac:dyDescent="0.2">
      <c r="A20" s="2">
        <v>1</v>
      </c>
      <c r="B20" s="222" t="s">
        <v>30</v>
      </c>
      <c r="C20" s="222"/>
      <c r="D20" s="222"/>
      <c r="E20" s="222"/>
      <c r="F20" s="222"/>
      <c r="G20" s="222"/>
      <c r="H20" s="259" t="s">
        <v>194</v>
      </c>
      <c r="I20" s="25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customFormat="1" ht="15" customHeight="1" x14ac:dyDescent="0.2">
      <c r="A21" s="2">
        <v>2</v>
      </c>
      <c r="B21" s="222" t="s">
        <v>32</v>
      </c>
      <c r="C21" s="222"/>
      <c r="D21" s="222"/>
      <c r="E21" s="222"/>
      <c r="F21" s="222"/>
      <c r="G21" s="222"/>
      <c r="H21" s="258">
        <v>5134</v>
      </c>
      <c r="I21" s="25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customFormat="1" ht="15" customHeight="1" x14ac:dyDescent="0.2">
      <c r="A22" s="2">
        <v>3</v>
      </c>
      <c r="B22" s="222" t="s">
        <v>33</v>
      </c>
      <c r="C22" s="222"/>
      <c r="D22" s="222"/>
      <c r="E22" s="222"/>
      <c r="F22" s="222"/>
      <c r="G22" s="222"/>
      <c r="H22" s="259">
        <v>1540.51</v>
      </c>
      <c r="I22" s="25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" customHeight="1" x14ac:dyDescent="0.2">
      <c r="A23" s="2">
        <v>4</v>
      </c>
      <c r="B23" s="222" t="s">
        <v>34</v>
      </c>
      <c r="C23" s="222"/>
      <c r="D23" s="222"/>
      <c r="E23" s="222"/>
      <c r="F23" s="222"/>
      <c r="G23" s="222"/>
      <c r="H23" s="257" t="str">
        <f>H20</f>
        <v>Copeiro</v>
      </c>
      <c r="I23" s="25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" customHeight="1" x14ac:dyDescent="0.2">
      <c r="A24" s="2">
        <v>5</v>
      </c>
      <c r="B24" s="222" t="s">
        <v>35</v>
      </c>
      <c r="C24" s="222"/>
      <c r="D24" s="222"/>
      <c r="E24" s="222"/>
      <c r="F24" s="222"/>
      <c r="G24" s="222"/>
      <c r="H24" s="257" t="s">
        <v>274</v>
      </c>
      <c r="I24" s="2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28.5" customHeight="1" x14ac:dyDescent="0.2">
      <c r="A26" s="225" t="s">
        <v>36</v>
      </c>
      <c r="B26" s="225"/>
      <c r="C26" s="225"/>
      <c r="D26" s="225"/>
      <c r="E26" s="225"/>
      <c r="F26" s="225"/>
      <c r="G26" s="225"/>
      <c r="H26" s="225"/>
      <c r="I26" s="22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15.75" customHeight="1" x14ac:dyDescent="0.2">
      <c r="A28" s="235" t="s">
        <v>37</v>
      </c>
      <c r="B28" s="235"/>
      <c r="C28" s="235"/>
      <c r="D28" s="235"/>
      <c r="E28" s="235"/>
      <c r="F28" s="235"/>
      <c r="G28" s="235"/>
      <c r="H28" s="235"/>
      <c r="I28" s="2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13" customFormat="1" ht="30" customHeight="1" x14ac:dyDescent="0.2">
      <c r="A29" s="11">
        <v>1</v>
      </c>
      <c r="B29" s="240" t="s">
        <v>38</v>
      </c>
      <c r="C29" s="240"/>
      <c r="D29" s="240"/>
      <c r="E29" s="240"/>
      <c r="F29" s="240"/>
      <c r="G29" s="240"/>
      <c r="H29" s="11" t="s">
        <v>39</v>
      </c>
      <c r="I29" s="11" t="s">
        <v>40</v>
      </c>
    </row>
    <row r="30" spans="1:256" customFormat="1" ht="18" customHeight="1" x14ac:dyDescent="0.2">
      <c r="A30" s="103" t="s">
        <v>5</v>
      </c>
      <c r="B30" s="222" t="s">
        <v>41</v>
      </c>
      <c r="C30" s="222"/>
      <c r="D30" s="222"/>
      <c r="E30" s="222"/>
      <c r="F30" s="222"/>
      <c r="G30" s="222"/>
      <c r="H30" s="222"/>
      <c r="I30" s="109">
        <f>H22/220*200</f>
        <v>1400.4636363636364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customFormat="1" ht="15" x14ac:dyDescent="0.2">
      <c r="A31" s="105" t="s">
        <v>8</v>
      </c>
      <c r="B31" s="273" t="s">
        <v>176</v>
      </c>
      <c r="C31" s="273"/>
      <c r="D31" s="273"/>
      <c r="E31" s="273"/>
      <c r="F31" s="273"/>
      <c r="G31" s="273"/>
      <c r="H31" s="106">
        <v>0.2</v>
      </c>
      <c r="I31" s="107">
        <f>I30*H31</f>
        <v>280.0927272727273</v>
      </c>
      <c r="J31" s="6"/>
    </row>
    <row r="32" spans="1:256" customFormat="1" ht="15" x14ac:dyDescent="0.25">
      <c r="A32" s="274" t="s">
        <v>177</v>
      </c>
      <c r="B32" s="274"/>
      <c r="C32" s="274"/>
      <c r="D32" s="274"/>
      <c r="E32" s="274"/>
      <c r="F32" s="274"/>
      <c r="G32" s="274"/>
      <c r="H32" s="274"/>
      <c r="I32" s="108">
        <f>SUM(I30:I31)</f>
        <v>1680.5563636363636</v>
      </c>
      <c r="J32" s="6"/>
    </row>
    <row r="33" spans="1:10" customFormat="1" ht="14.25" customHeight="1" x14ac:dyDescent="0.2">
      <c r="A33" s="256" t="s">
        <v>44</v>
      </c>
      <c r="B33" s="256"/>
      <c r="C33" s="256"/>
      <c r="D33" s="256"/>
      <c r="E33" s="256"/>
      <c r="F33" s="256"/>
      <c r="G33" s="256"/>
      <c r="H33" s="256"/>
      <c r="I33" s="256"/>
      <c r="J33" s="6"/>
    </row>
    <row r="34" spans="1:10" customFormat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6"/>
    </row>
    <row r="35" spans="1:10" customFormat="1" ht="15.75" x14ac:dyDescent="0.2">
      <c r="A35" s="237" t="s">
        <v>45</v>
      </c>
      <c r="B35" s="237"/>
      <c r="C35" s="237"/>
      <c r="D35" s="237"/>
      <c r="E35" s="237"/>
      <c r="F35" s="237"/>
      <c r="G35" s="237"/>
      <c r="H35" s="237"/>
      <c r="I35" s="237"/>
      <c r="J35" s="6"/>
    </row>
    <row r="36" spans="1:10" customFormat="1" ht="15" x14ac:dyDescent="0.2">
      <c r="A36" s="253" t="s">
        <v>46</v>
      </c>
      <c r="B36" s="253"/>
      <c r="C36" s="253"/>
      <c r="D36" s="253"/>
      <c r="E36" s="253"/>
      <c r="F36" s="253"/>
      <c r="G36" s="253"/>
      <c r="H36" s="253"/>
      <c r="I36" s="253"/>
      <c r="J36" s="6"/>
    </row>
    <row r="37" spans="1:10" customFormat="1" ht="15" x14ac:dyDescent="0.2">
      <c r="A37" s="18" t="s">
        <v>47</v>
      </c>
      <c r="B37" s="254" t="s">
        <v>48</v>
      </c>
      <c r="C37" s="254"/>
      <c r="D37" s="254"/>
      <c r="E37" s="254"/>
      <c r="F37" s="254"/>
      <c r="G37" s="254"/>
      <c r="H37" s="254"/>
      <c r="I37" s="3" t="s">
        <v>49</v>
      </c>
      <c r="J37" s="6"/>
    </row>
    <row r="38" spans="1:10" customFormat="1" ht="14.25" customHeight="1" x14ac:dyDescent="0.2">
      <c r="A38" s="19" t="s">
        <v>5</v>
      </c>
      <c r="B38" s="249" t="s">
        <v>50</v>
      </c>
      <c r="C38" s="249"/>
      <c r="D38" s="249"/>
      <c r="E38" s="249"/>
      <c r="F38" s="249"/>
      <c r="G38" s="249"/>
      <c r="H38" s="20">
        <v>8.3299999999999999E-2</v>
      </c>
      <c r="I38" s="21">
        <f>ROUND($I$30*H38,2)</f>
        <v>116.66</v>
      </c>
      <c r="J38" s="6"/>
    </row>
    <row r="39" spans="1:10" customFormat="1" ht="33" customHeight="1" x14ac:dyDescent="0.2">
      <c r="A39" s="19" t="s">
        <v>8</v>
      </c>
      <c r="B39" s="255" t="s">
        <v>51</v>
      </c>
      <c r="C39" s="255"/>
      <c r="D39" s="255"/>
      <c r="E39" s="255"/>
      <c r="F39" s="255"/>
      <c r="G39" s="255"/>
      <c r="H39" s="22">
        <v>3.0249999999999999E-2</v>
      </c>
      <c r="I39" s="21">
        <f>ROUND($I$30*H39,2)</f>
        <v>42.36</v>
      </c>
      <c r="J39" s="6"/>
    </row>
    <row r="40" spans="1:10" customFormat="1" x14ac:dyDescent="0.2">
      <c r="A40" s="228" t="s">
        <v>43</v>
      </c>
      <c r="B40" s="228"/>
      <c r="C40" s="228"/>
      <c r="D40" s="228"/>
      <c r="E40" s="228"/>
      <c r="F40" s="228"/>
      <c r="G40" s="228"/>
      <c r="H40" s="228"/>
      <c r="I40" s="23">
        <f>SUM(I38:I39)</f>
        <v>159.01999999999998</v>
      </c>
      <c r="J40" s="6"/>
    </row>
    <row r="41" spans="1:10" customFormat="1" x14ac:dyDescent="0.2">
      <c r="A41" s="24" t="s">
        <v>11</v>
      </c>
      <c r="B41" s="251" t="s">
        <v>52</v>
      </c>
      <c r="C41" s="251"/>
      <c r="D41" s="251"/>
      <c r="E41" s="251"/>
      <c r="F41" s="251"/>
      <c r="G41" s="251"/>
      <c r="H41" s="251"/>
      <c r="I41" s="25">
        <f>ROUND($H$55*I40,2)</f>
        <v>56.13</v>
      </c>
      <c r="J41" s="6"/>
    </row>
    <row r="42" spans="1:10" s="28" customFormat="1" ht="15" x14ac:dyDescent="0.25">
      <c r="A42" s="219"/>
      <c r="B42" s="219"/>
      <c r="C42" s="219"/>
      <c r="D42" s="219"/>
      <c r="E42" s="219"/>
      <c r="F42" s="219"/>
      <c r="G42" s="219"/>
      <c r="H42" s="26" t="s">
        <v>43</v>
      </c>
      <c r="I42" s="27">
        <f>I40+I41</f>
        <v>215.14999999999998</v>
      </c>
    </row>
    <row r="43" spans="1:10" customFormat="1" ht="60.75" customHeight="1" x14ac:dyDescent="0.2">
      <c r="A43" s="243" t="s">
        <v>53</v>
      </c>
      <c r="B43" s="243"/>
      <c r="C43" s="243"/>
      <c r="D43" s="243"/>
      <c r="E43" s="243"/>
      <c r="F43" s="243"/>
      <c r="G43" s="243"/>
      <c r="H43" s="243"/>
      <c r="I43" s="243"/>
      <c r="J43" s="6"/>
    </row>
    <row r="44" spans="1:10" customFormat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6"/>
    </row>
    <row r="45" spans="1:10" s="6" customFormat="1" ht="15" customHeight="1" x14ac:dyDescent="0.2">
      <c r="A45" s="252" t="s">
        <v>54</v>
      </c>
      <c r="B45" s="252"/>
      <c r="C45" s="252"/>
      <c r="D45" s="252"/>
      <c r="E45" s="252"/>
      <c r="F45" s="252"/>
      <c r="G45" s="252"/>
      <c r="H45" s="252"/>
      <c r="I45" s="252"/>
    </row>
    <row r="46" spans="1:10" s="6" customFormat="1" ht="30" customHeight="1" x14ac:dyDescent="0.2">
      <c r="A46" s="29" t="s">
        <v>55</v>
      </c>
      <c r="B46" s="240" t="s">
        <v>56</v>
      </c>
      <c r="C46" s="240"/>
      <c r="D46" s="240"/>
      <c r="E46" s="240"/>
      <c r="F46" s="240"/>
      <c r="G46" s="240"/>
      <c r="H46" s="12" t="s">
        <v>57</v>
      </c>
      <c r="I46" s="12" t="s">
        <v>40</v>
      </c>
    </row>
    <row r="47" spans="1:10" s="6" customFormat="1" ht="12.75" x14ac:dyDescent="0.2">
      <c r="A47" s="30" t="s">
        <v>5</v>
      </c>
      <c r="B47" s="222" t="s">
        <v>58</v>
      </c>
      <c r="C47" s="222"/>
      <c r="D47" s="222"/>
      <c r="E47" s="222"/>
      <c r="F47" s="222"/>
      <c r="G47" s="222"/>
      <c r="H47" s="31">
        <v>0.2</v>
      </c>
      <c r="I47" s="32">
        <f t="shared" ref="I47:I54" si="0">ROUND($I$30*H47,2)</f>
        <v>280.08999999999997</v>
      </c>
    </row>
    <row r="48" spans="1:10" s="6" customFormat="1" ht="12.75" x14ac:dyDescent="0.2">
      <c r="A48" s="30" t="s">
        <v>8</v>
      </c>
      <c r="B48" s="222" t="s">
        <v>59</v>
      </c>
      <c r="C48" s="222"/>
      <c r="D48" s="222"/>
      <c r="E48" s="222"/>
      <c r="F48" s="222"/>
      <c r="G48" s="222"/>
      <c r="H48" s="31">
        <v>2.5000000000000001E-2</v>
      </c>
      <c r="I48" s="32">
        <f t="shared" si="0"/>
        <v>35.01</v>
      </c>
    </row>
    <row r="49" spans="1:10" s="6" customFormat="1" ht="48.75" customHeight="1" x14ac:dyDescent="0.2">
      <c r="A49" s="30" t="s">
        <v>11</v>
      </c>
      <c r="B49" s="222" t="s">
        <v>60</v>
      </c>
      <c r="C49" s="222"/>
      <c r="D49" s="33" t="s">
        <v>61</v>
      </c>
      <c r="E49" s="34">
        <v>0.03</v>
      </c>
      <c r="F49" s="33" t="s">
        <v>62</v>
      </c>
      <c r="G49" s="35">
        <v>0.5</v>
      </c>
      <c r="H49" s="36">
        <f>E49*G49</f>
        <v>1.4999999999999999E-2</v>
      </c>
      <c r="I49" s="32">
        <f t="shared" si="0"/>
        <v>21.01</v>
      </c>
    </row>
    <row r="50" spans="1:10" s="6" customFormat="1" ht="12.75" x14ac:dyDescent="0.2">
      <c r="A50" s="30" t="s">
        <v>14</v>
      </c>
      <c r="B50" s="222" t="s">
        <v>63</v>
      </c>
      <c r="C50" s="222"/>
      <c r="D50" s="222"/>
      <c r="E50" s="222"/>
      <c r="F50" s="222"/>
      <c r="G50" s="222"/>
      <c r="H50" s="31">
        <v>1.4999999999999999E-2</v>
      </c>
      <c r="I50" s="32">
        <f t="shared" si="0"/>
        <v>21.01</v>
      </c>
    </row>
    <row r="51" spans="1:10" s="6" customFormat="1" ht="12.75" x14ac:dyDescent="0.2">
      <c r="A51" s="30" t="s">
        <v>16</v>
      </c>
      <c r="B51" s="222" t="s">
        <v>64</v>
      </c>
      <c r="C51" s="222"/>
      <c r="D51" s="222"/>
      <c r="E51" s="222"/>
      <c r="F51" s="222"/>
      <c r="G51" s="222"/>
      <c r="H51" s="31">
        <v>0.01</v>
      </c>
      <c r="I51" s="32">
        <f t="shared" si="0"/>
        <v>14</v>
      </c>
    </row>
    <row r="52" spans="1:10" s="6" customFormat="1" ht="12.75" x14ac:dyDescent="0.2">
      <c r="A52" s="30" t="s">
        <v>65</v>
      </c>
      <c r="B52" s="222" t="s">
        <v>66</v>
      </c>
      <c r="C52" s="222"/>
      <c r="D52" s="222"/>
      <c r="E52" s="222"/>
      <c r="F52" s="222"/>
      <c r="G52" s="222"/>
      <c r="H52" s="31">
        <v>6.0000000000000001E-3</v>
      </c>
      <c r="I52" s="32">
        <f t="shared" si="0"/>
        <v>8.4</v>
      </c>
    </row>
    <row r="53" spans="1:10" customFormat="1" x14ac:dyDescent="0.2">
      <c r="A53" s="30" t="s">
        <v>67</v>
      </c>
      <c r="B53" s="222" t="s">
        <v>68</v>
      </c>
      <c r="C53" s="222"/>
      <c r="D53" s="222"/>
      <c r="E53" s="222"/>
      <c r="F53" s="222"/>
      <c r="G53" s="222"/>
      <c r="H53" s="31">
        <v>2E-3</v>
      </c>
      <c r="I53" s="32">
        <f t="shared" si="0"/>
        <v>2.8</v>
      </c>
      <c r="J53" s="6"/>
    </row>
    <row r="54" spans="1:10" customFormat="1" x14ac:dyDescent="0.2">
      <c r="A54" s="30" t="s">
        <v>69</v>
      </c>
      <c r="B54" s="222" t="s">
        <v>70</v>
      </c>
      <c r="C54" s="222"/>
      <c r="D54" s="222"/>
      <c r="E54" s="222"/>
      <c r="F54" s="222"/>
      <c r="G54" s="222"/>
      <c r="H54" s="31">
        <v>0.08</v>
      </c>
      <c r="I54" s="32">
        <f t="shared" si="0"/>
        <v>112.04</v>
      </c>
      <c r="J54" s="6"/>
    </row>
    <row r="55" spans="1:10" customFormat="1" x14ac:dyDescent="0.2">
      <c r="A55" s="228" t="s">
        <v>43</v>
      </c>
      <c r="B55" s="228"/>
      <c r="C55" s="228"/>
      <c r="D55" s="228"/>
      <c r="E55" s="228"/>
      <c r="F55" s="228"/>
      <c r="G55" s="228"/>
      <c r="H55" s="37">
        <f>SUM(H47:H54)</f>
        <v>0.35300000000000004</v>
      </c>
      <c r="I55" s="38">
        <f>SUM(I47:I54)</f>
        <v>494.35999999999996</v>
      </c>
      <c r="J55" s="6"/>
    </row>
    <row r="56" spans="1:10" customFormat="1" x14ac:dyDescent="0.2">
      <c r="A56" s="39"/>
      <c r="B56" s="40"/>
      <c r="C56" s="40"/>
      <c r="D56" s="40"/>
      <c r="E56" s="40"/>
      <c r="F56" s="40"/>
      <c r="G56" s="40"/>
      <c r="H56" s="41"/>
      <c r="I56" s="42"/>
      <c r="J56" s="6"/>
    </row>
    <row r="57" spans="1:10" customFormat="1" ht="47.25" customHeight="1" x14ac:dyDescent="0.2">
      <c r="A57" s="243" t="s">
        <v>71</v>
      </c>
      <c r="B57" s="243"/>
      <c r="C57" s="243"/>
      <c r="D57" s="243"/>
      <c r="E57" s="243"/>
      <c r="F57" s="243"/>
      <c r="G57" s="243"/>
      <c r="H57" s="243"/>
      <c r="I57" s="243"/>
      <c r="J57" s="6"/>
    </row>
    <row r="58" spans="1:10" customFormat="1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6"/>
    </row>
    <row r="59" spans="1:10" customFormat="1" ht="15" x14ac:dyDescent="0.2">
      <c r="A59" s="244" t="s">
        <v>72</v>
      </c>
      <c r="B59" s="244"/>
      <c r="C59" s="244"/>
      <c r="D59" s="244"/>
      <c r="E59" s="244"/>
      <c r="F59" s="244"/>
      <c r="G59" s="244"/>
      <c r="H59" s="244"/>
      <c r="I59" s="244"/>
      <c r="J59" s="6"/>
    </row>
    <row r="60" spans="1:10" customFormat="1" ht="15" customHeight="1" x14ac:dyDescent="0.2">
      <c r="A60" s="43" t="s">
        <v>73</v>
      </c>
      <c r="B60" s="240" t="s">
        <v>74</v>
      </c>
      <c r="C60" s="240"/>
      <c r="D60" s="240"/>
      <c r="E60" s="240"/>
      <c r="F60" s="240"/>
      <c r="G60" s="240"/>
      <c r="H60" s="240"/>
      <c r="I60" s="12" t="s">
        <v>49</v>
      </c>
      <c r="J60" s="6"/>
    </row>
    <row r="61" spans="1:10" customFormat="1" ht="14.25" customHeight="1" x14ac:dyDescent="0.2">
      <c r="A61" s="19" t="s">
        <v>5</v>
      </c>
      <c r="B61" s="222" t="s">
        <v>75</v>
      </c>
      <c r="C61" s="222"/>
      <c r="D61" s="222"/>
      <c r="E61" s="222"/>
      <c r="F61" s="222"/>
      <c r="G61" s="222"/>
      <c r="H61" s="222"/>
      <c r="I61" s="32">
        <f>IF(ROUND((H62*H64*H63)-(I30*0.06),2)&lt;0,0,ROUND((H62*H64*H63)-(I30*0.06),2))</f>
        <v>127.17</v>
      </c>
      <c r="J61" s="6"/>
    </row>
    <row r="62" spans="1:10" customFormat="1" ht="14.25" customHeight="1" x14ac:dyDescent="0.2">
      <c r="A62" s="19"/>
      <c r="B62" s="225" t="s">
        <v>76</v>
      </c>
      <c r="C62" s="225"/>
      <c r="D62" s="225"/>
      <c r="E62" s="225"/>
      <c r="F62" s="225"/>
      <c r="G62" s="225"/>
      <c r="H62" s="44">
        <v>4.8</v>
      </c>
      <c r="I62" s="45" t="s">
        <v>7</v>
      </c>
      <c r="J62" s="6"/>
    </row>
    <row r="63" spans="1:10" customFormat="1" ht="14.25" customHeight="1" x14ac:dyDescent="0.2">
      <c r="A63" s="19"/>
      <c r="B63" s="225" t="s">
        <v>77</v>
      </c>
      <c r="C63" s="225"/>
      <c r="D63" s="225"/>
      <c r="E63" s="225"/>
      <c r="F63" s="225"/>
      <c r="G63" s="225"/>
      <c r="H63" s="46">
        <v>2</v>
      </c>
      <c r="I63" s="45"/>
    </row>
    <row r="64" spans="1:10" customFormat="1" ht="14.25" customHeight="1" x14ac:dyDescent="0.2">
      <c r="A64" s="19"/>
      <c r="B64" s="225" t="s">
        <v>78</v>
      </c>
      <c r="C64" s="225"/>
      <c r="D64" s="225"/>
      <c r="E64" s="225"/>
      <c r="F64" s="225"/>
      <c r="G64" s="225"/>
      <c r="H64" s="47">
        <v>22</v>
      </c>
      <c r="I64" s="45"/>
    </row>
    <row r="65" spans="1:10" customFormat="1" x14ac:dyDescent="0.2">
      <c r="A65" s="19"/>
      <c r="B65" s="250" t="s">
        <v>79</v>
      </c>
      <c r="C65" s="250"/>
      <c r="D65" s="250"/>
      <c r="E65" s="250"/>
      <c r="F65" s="250"/>
      <c r="G65" s="250"/>
      <c r="H65" s="48">
        <v>0.06</v>
      </c>
      <c r="I65" s="49"/>
    </row>
    <row r="66" spans="1:10" customFormat="1" ht="14.25" customHeight="1" x14ac:dyDescent="0.2">
      <c r="A66" s="19" t="s">
        <v>8</v>
      </c>
      <c r="B66" s="222" t="s">
        <v>80</v>
      </c>
      <c r="C66" s="222"/>
      <c r="D66" s="222"/>
      <c r="E66" s="222"/>
      <c r="F66" s="222"/>
      <c r="G66" s="222"/>
      <c r="H66" s="222"/>
      <c r="I66" s="32">
        <f>($H$67*$H$68)*(1-$H$69)</f>
        <v>421.97760000000005</v>
      </c>
    </row>
    <row r="67" spans="1:10" customFormat="1" ht="14.25" customHeight="1" x14ac:dyDescent="0.2">
      <c r="A67" s="19"/>
      <c r="B67" s="225" t="s">
        <v>81</v>
      </c>
      <c r="C67" s="225"/>
      <c r="D67" s="225"/>
      <c r="E67" s="225"/>
      <c r="F67" s="225"/>
      <c r="G67" s="225"/>
      <c r="H67" s="44">
        <v>23.68</v>
      </c>
      <c r="I67" s="45" t="s">
        <v>7</v>
      </c>
    </row>
    <row r="68" spans="1:10" customFormat="1" ht="14.25" customHeight="1" x14ac:dyDescent="0.2">
      <c r="A68" s="50"/>
      <c r="B68" s="225" t="s">
        <v>83</v>
      </c>
      <c r="C68" s="225"/>
      <c r="D68" s="225"/>
      <c r="E68" s="225"/>
      <c r="F68" s="225"/>
      <c r="G68" s="225"/>
      <c r="H68" s="47">
        <v>22</v>
      </c>
      <c r="I68" s="45"/>
    </row>
    <row r="69" spans="1:10" customFormat="1" ht="14.25" customHeight="1" x14ac:dyDescent="0.2">
      <c r="A69" s="50"/>
      <c r="B69" s="225" t="s">
        <v>84</v>
      </c>
      <c r="C69" s="225"/>
      <c r="D69" s="225"/>
      <c r="E69" s="225"/>
      <c r="F69" s="225"/>
      <c r="G69" s="225"/>
      <c r="H69" s="51">
        <v>0.19</v>
      </c>
      <c r="I69" s="45"/>
    </row>
    <row r="70" spans="1:10" customFormat="1" x14ac:dyDescent="0.2">
      <c r="A70" s="19" t="s">
        <v>11</v>
      </c>
      <c r="B70" s="241" t="s">
        <v>85</v>
      </c>
      <c r="C70" s="241"/>
      <c r="D70" s="241"/>
      <c r="E70" s="241"/>
      <c r="F70" s="241"/>
      <c r="G70" s="241"/>
      <c r="H70" s="241"/>
      <c r="I70" s="53">
        <v>0</v>
      </c>
    </row>
    <row r="71" spans="1:10" customFormat="1" ht="14.25" customHeight="1" x14ac:dyDescent="0.2">
      <c r="A71" s="19" t="s">
        <v>14</v>
      </c>
      <c r="B71" s="222" t="s">
        <v>86</v>
      </c>
      <c r="C71" s="222"/>
      <c r="D71" s="222"/>
      <c r="E71" s="222"/>
      <c r="F71" s="222"/>
      <c r="G71" s="222"/>
      <c r="H71" s="222"/>
      <c r="I71" s="54">
        <v>19.420000000000002</v>
      </c>
    </row>
    <row r="72" spans="1:10" customFormat="1" x14ac:dyDescent="0.2">
      <c r="A72" s="19" t="s">
        <v>16</v>
      </c>
      <c r="B72" s="241" t="s">
        <v>85</v>
      </c>
      <c r="C72" s="241"/>
      <c r="D72" s="241"/>
      <c r="E72" s="241"/>
      <c r="F72" s="241"/>
      <c r="G72" s="241"/>
      <c r="H72" s="241"/>
      <c r="I72" s="53">
        <v>0</v>
      </c>
    </row>
    <row r="73" spans="1:10" customFormat="1" x14ac:dyDescent="0.2">
      <c r="A73" s="19" t="s">
        <v>65</v>
      </c>
      <c r="B73" s="241" t="s">
        <v>85</v>
      </c>
      <c r="C73" s="241"/>
      <c r="D73" s="241"/>
      <c r="E73" s="241"/>
      <c r="F73" s="241"/>
      <c r="G73" s="241"/>
      <c r="H73" s="241"/>
      <c r="I73" s="55" t="s">
        <v>7</v>
      </c>
    </row>
    <row r="74" spans="1:10" customFormat="1" x14ac:dyDescent="0.2">
      <c r="A74" s="56"/>
      <c r="B74" s="228" t="s">
        <v>43</v>
      </c>
      <c r="C74" s="228"/>
      <c r="D74" s="228"/>
      <c r="E74" s="228"/>
      <c r="F74" s="228"/>
      <c r="G74" s="228"/>
      <c r="H74" s="228"/>
      <c r="I74" s="38">
        <f>SUM(I61:I73)</f>
        <v>568.56759999999997</v>
      </c>
    </row>
    <row r="75" spans="1:10" customFormat="1" x14ac:dyDescent="0.2">
      <c r="A75" s="219"/>
      <c r="B75" s="219"/>
      <c r="C75" s="219"/>
      <c r="D75" s="219"/>
      <c r="E75" s="219"/>
      <c r="F75" s="219"/>
      <c r="G75" s="219"/>
      <c r="H75" s="219"/>
      <c r="I75" s="219"/>
    </row>
    <row r="76" spans="1:10" customFormat="1" ht="36.75" customHeight="1" x14ac:dyDescent="0.2">
      <c r="A76" s="225" t="s">
        <v>87</v>
      </c>
      <c r="B76" s="225"/>
      <c r="C76" s="225"/>
      <c r="D76" s="225"/>
      <c r="E76" s="225"/>
      <c r="F76" s="225"/>
      <c r="G76" s="225"/>
      <c r="H76" s="225"/>
      <c r="I76" s="225"/>
    </row>
    <row r="77" spans="1:10" customFormat="1" x14ac:dyDescent="0.2">
      <c r="A77" s="219"/>
      <c r="B77" s="219"/>
      <c r="C77" s="219"/>
      <c r="D77" s="219"/>
      <c r="E77" s="219"/>
      <c r="F77" s="219"/>
      <c r="G77" s="219"/>
      <c r="H77" s="219"/>
      <c r="I77" s="219"/>
    </row>
    <row r="78" spans="1:10" customFormat="1" ht="15.75" customHeight="1" x14ac:dyDescent="0.2">
      <c r="A78" s="235" t="s">
        <v>88</v>
      </c>
      <c r="B78" s="235"/>
      <c r="C78" s="235"/>
      <c r="D78" s="235"/>
      <c r="E78" s="235"/>
      <c r="F78" s="235"/>
      <c r="G78" s="235"/>
      <c r="H78" s="235"/>
      <c r="I78" s="235"/>
    </row>
    <row r="79" spans="1:10" customFormat="1" ht="15" customHeight="1" x14ac:dyDescent="0.2">
      <c r="A79" s="12">
        <v>2</v>
      </c>
      <c r="B79" s="240" t="s">
        <v>89</v>
      </c>
      <c r="C79" s="240"/>
      <c r="D79" s="240"/>
      <c r="E79" s="240"/>
      <c r="F79" s="240"/>
      <c r="G79" s="240"/>
      <c r="H79" s="240"/>
      <c r="I79" s="12" t="s">
        <v>49</v>
      </c>
      <c r="J79" s="6"/>
    </row>
    <row r="80" spans="1:10" customFormat="1" ht="14.25" customHeight="1" x14ac:dyDescent="0.2">
      <c r="A80" s="2" t="s">
        <v>47</v>
      </c>
      <c r="B80" s="222" t="s">
        <v>48</v>
      </c>
      <c r="C80" s="222"/>
      <c r="D80" s="222"/>
      <c r="E80" s="222"/>
      <c r="F80" s="222"/>
      <c r="G80" s="222"/>
      <c r="H80" s="222"/>
      <c r="I80" s="5">
        <f>I42</f>
        <v>215.14999999999998</v>
      </c>
      <c r="J80" s="6"/>
    </row>
    <row r="81" spans="1:10" customFormat="1" ht="14.25" customHeight="1" x14ac:dyDescent="0.2">
      <c r="A81" s="2" t="s">
        <v>55</v>
      </c>
      <c r="B81" s="222" t="s">
        <v>56</v>
      </c>
      <c r="C81" s="222"/>
      <c r="D81" s="222"/>
      <c r="E81" s="222"/>
      <c r="F81" s="222"/>
      <c r="G81" s="222"/>
      <c r="H81" s="222"/>
      <c r="I81" s="5">
        <f>I55</f>
        <v>494.35999999999996</v>
      </c>
      <c r="J81" s="6"/>
    </row>
    <row r="82" spans="1:10" customFormat="1" ht="14.25" customHeight="1" x14ac:dyDescent="0.2">
      <c r="A82" s="2" t="s">
        <v>73</v>
      </c>
      <c r="B82" s="222" t="s">
        <v>74</v>
      </c>
      <c r="C82" s="222"/>
      <c r="D82" s="222"/>
      <c r="E82" s="222"/>
      <c r="F82" s="222"/>
      <c r="G82" s="222"/>
      <c r="H82" s="222"/>
      <c r="I82" s="5">
        <f>I74</f>
        <v>568.56759999999997</v>
      </c>
      <c r="J82" s="6"/>
    </row>
    <row r="83" spans="1:10" customFormat="1" x14ac:dyDescent="0.2">
      <c r="A83" s="242" t="s">
        <v>43</v>
      </c>
      <c r="B83" s="242"/>
      <c r="C83" s="242"/>
      <c r="D83" s="242"/>
      <c r="E83" s="242"/>
      <c r="F83" s="242"/>
      <c r="G83" s="242"/>
      <c r="H83" s="242"/>
      <c r="I83" s="57">
        <f>SUM(I80:I82)</f>
        <v>1278.0776000000001</v>
      </c>
      <c r="J83" s="6"/>
    </row>
    <row r="84" spans="1:10" customFormat="1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6"/>
    </row>
    <row r="85" spans="1:10" s="6" customFormat="1" ht="15.75" x14ac:dyDescent="0.2">
      <c r="A85" s="237" t="s">
        <v>90</v>
      </c>
      <c r="B85" s="237"/>
      <c r="C85" s="237"/>
      <c r="D85" s="237"/>
      <c r="E85" s="237"/>
      <c r="F85" s="237"/>
      <c r="G85" s="237"/>
      <c r="H85" s="237"/>
      <c r="I85" s="237"/>
    </row>
    <row r="86" spans="1:10" s="6" customFormat="1" ht="15" x14ac:dyDescent="0.2">
      <c r="A86" s="43">
        <v>3</v>
      </c>
      <c r="B86" s="239" t="s">
        <v>91</v>
      </c>
      <c r="C86" s="239"/>
      <c r="D86" s="239"/>
      <c r="E86" s="239"/>
      <c r="F86" s="239"/>
      <c r="G86" s="239"/>
      <c r="H86" s="239"/>
      <c r="I86" s="43" t="s">
        <v>92</v>
      </c>
    </row>
    <row r="87" spans="1:10" s="6" customFormat="1" ht="35.25" customHeight="1" x14ac:dyDescent="0.2">
      <c r="A87" s="19" t="s">
        <v>5</v>
      </c>
      <c r="B87" s="249" t="s">
        <v>93</v>
      </c>
      <c r="C87" s="249"/>
      <c r="D87" s="249"/>
      <c r="E87" s="249"/>
      <c r="F87" s="249"/>
      <c r="G87" s="249"/>
      <c r="H87" s="249"/>
      <c r="I87" s="58">
        <f>ROUND((($I$32/12)+($I$38/12)+($I$33/12/12)+($I$39/12))*(30/30)*0.05,2)</f>
        <v>7.66</v>
      </c>
    </row>
    <row r="88" spans="1:10" s="6" customFormat="1" ht="12.75" x14ac:dyDescent="0.2">
      <c r="A88" s="19" t="s">
        <v>8</v>
      </c>
      <c r="B88" s="241" t="s">
        <v>94</v>
      </c>
      <c r="C88" s="241"/>
      <c r="D88" s="241"/>
      <c r="E88" s="241"/>
      <c r="F88" s="241"/>
      <c r="G88" s="241"/>
      <c r="H88" s="241"/>
      <c r="I88" s="58">
        <f>ROUND($H$54*I87,2)</f>
        <v>0.61</v>
      </c>
    </row>
    <row r="89" spans="1:10" s="6" customFormat="1" ht="39.75" customHeight="1" x14ac:dyDescent="0.2">
      <c r="A89" s="19" t="s">
        <v>11</v>
      </c>
      <c r="B89" s="222" t="s">
        <v>95</v>
      </c>
      <c r="C89" s="222"/>
      <c r="D89" s="222"/>
      <c r="E89" s="222"/>
      <c r="F89" s="222"/>
      <c r="G89" s="222"/>
      <c r="H89" s="222"/>
      <c r="I89" s="58">
        <f>ROUND(((7/30)/$H$11)*$I$32*0.9,2)</f>
        <v>29.41</v>
      </c>
    </row>
    <row r="90" spans="1:10" s="6" customFormat="1" ht="12.75" x14ac:dyDescent="0.2">
      <c r="A90" s="19" t="s">
        <v>14</v>
      </c>
      <c r="B90" s="241" t="s">
        <v>96</v>
      </c>
      <c r="C90" s="241"/>
      <c r="D90" s="241"/>
      <c r="E90" s="241"/>
      <c r="F90" s="241"/>
      <c r="G90" s="241"/>
      <c r="H90" s="241"/>
      <c r="I90" s="58">
        <f>ROUND($H$55*I89,2)</f>
        <v>10.38</v>
      </c>
    </row>
    <row r="91" spans="1:10" s="6" customFormat="1" ht="54.75" customHeight="1" x14ac:dyDescent="0.2">
      <c r="A91" s="19" t="s">
        <v>16</v>
      </c>
      <c r="B91" s="222" t="s">
        <v>97</v>
      </c>
      <c r="C91" s="222"/>
      <c r="D91" s="222"/>
      <c r="E91" s="222"/>
      <c r="F91" s="222"/>
      <c r="G91" s="222"/>
      <c r="H91" s="59">
        <v>0.04</v>
      </c>
      <c r="I91" s="58">
        <f>ROUND($I$32*H91,2)</f>
        <v>67.22</v>
      </c>
    </row>
    <row r="92" spans="1:10" s="6" customFormat="1" ht="12.75" x14ac:dyDescent="0.2">
      <c r="A92" s="228" t="s">
        <v>43</v>
      </c>
      <c r="B92" s="228"/>
      <c r="C92" s="228"/>
      <c r="D92" s="228"/>
      <c r="E92" s="228"/>
      <c r="F92" s="228"/>
      <c r="G92" s="228"/>
      <c r="H92" s="228"/>
      <c r="I92" s="38">
        <f>SUM(I87:I91)</f>
        <v>115.28</v>
      </c>
    </row>
    <row r="93" spans="1:10" s="6" customFormat="1" x14ac:dyDescent="0.2">
      <c r="A93" s="212"/>
      <c r="B93" s="212"/>
      <c r="C93" s="212"/>
      <c r="D93" s="212"/>
      <c r="E93" s="212"/>
      <c r="F93" s="212"/>
      <c r="G93" s="212"/>
      <c r="H93" s="212"/>
      <c r="I93" s="212"/>
    </row>
    <row r="94" spans="1:10" customFormat="1" ht="15.75" customHeight="1" x14ac:dyDescent="0.2">
      <c r="A94" s="235" t="s">
        <v>98</v>
      </c>
      <c r="B94" s="235"/>
      <c r="C94" s="235"/>
      <c r="D94" s="235"/>
      <c r="E94" s="235"/>
      <c r="F94" s="235"/>
      <c r="G94" s="235"/>
      <c r="H94" s="235"/>
      <c r="I94" s="235"/>
      <c r="J94" s="6"/>
    </row>
    <row r="95" spans="1:10" customFormat="1" ht="36.75" customHeight="1" x14ac:dyDescent="0.2">
      <c r="A95" s="246" t="s">
        <v>99</v>
      </c>
      <c r="B95" s="246"/>
      <c r="C95" s="246"/>
      <c r="D95" s="246"/>
      <c r="E95" s="246"/>
      <c r="F95" s="246"/>
      <c r="G95" s="246"/>
      <c r="H95" s="246"/>
      <c r="I95" s="246"/>
    </row>
    <row r="96" spans="1:10" customFormat="1" ht="15" customHeight="1" x14ac:dyDescent="0.2">
      <c r="A96" s="247" t="s">
        <v>100</v>
      </c>
      <c r="B96" s="247"/>
      <c r="C96" s="247"/>
      <c r="D96" s="247"/>
      <c r="E96" s="247"/>
      <c r="F96" s="247"/>
      <c r="G96" s="247"/>
      <c r="H96" s="247"/>
      <c r="I96" s="60">
        <f>I32+I38++I39</f>
        <v>1839.5763636363636</v>
      </c>
    </row>
    <row r="97" spans="1:9" customFormat="1" ht="15" customHeight="1" x14ac:dyDescent="0.2">
      <c r="A97" s="248" t="s">
        <v>101</v>
      </c>
      <c r="B97" s="248"/>
      <c r="C97" s="248"/>
      <c r="D97" s="248"/>
      <c r="E97" s="248"/>
      <c r="F97" s="248"/>
      <c r="G97" s="248"/>
      <c r="H97" s="248"/>
      <c r="I97" s="248"/>
    </row>
    <row r="98" spans="1:9" customFormat="1" ht="15" x14ac:dyDescent="0.25">
      <c r="A98" s="61" t="s">
        <v>102</v>
      </c>
      <c r="B98" s="239" t="s">
        <v>103</v>
      </c>
      <c r="C98" s="239"/>
      <c r="D98" s="239"/>
      <c r="E98" s="239"/>
      <c r="F98" s="239"/>
      <c r="G98" s="239"/>
      <c r="H98" s="239"/>
      <c r="I98" s="61" t="s">
        <v>49</v>
      </c>
    </row>
    <row r="99" spans="1:9" customFormat="1" ht="36.75" customHeight="1" x14ac:dyDescent="0.25">
      <c r="A99" s="62" t="s">
        <v>5</v>
      </c>
      <c r="B99" s="222" t="s">
        <v>104</v>
      </c>
      <c r="C99" s="222"/>
      <c r="D99" s="222"/>
      <c r="E99" s="222"/>
      <c r="F99" s="222"/>
      <c r="G99" s="222"/>
      <c r="H99" s="222"/>
      <c r="I99" s="63">
        <f>I96/12</f>
        <v>153.29803030303029</v>
      </c>
    </row>
    <row r="100" spans="1:9" customFormat="1" x14ac:dyDescent="0.2">
      <c r="A100" s="64" t="s">
        <v>8</v>
      </c>
      <c r="B100" s="241" t="s">
        <v>105</v>
      </c>
      <c r="C100" s="241"/>
      <c r="D100" s="241"/>
      <c r="E100" s="241"/>
      <c r="F100" s="241"/>
      <c r="G100" s="241"/>
      <c r="H100" s="241"/>
      <c r="I100" s="32">
        <f>ROUND((1.3/30)/12*($I$96),2)</f>
        <v>6.64</v>
      </c>
    </row>
    <row r="101" spans="1:9" customFormat="1" ht="25.5" customHeight="1" x14ac:dyDescent="0.2">
      <c r="A101" s="64" t="s">
        <v>11</v>
      </c>
      <c r="B101" s="241" t="s">
        <v>106</v>
      </c>
      <c r="C101" s="241"/>
      <c r="D101" s="241"/>
      <c r="E101" s="241"/>
      <c r="F101" s="241"/>
      <c r="G101" s="241"/>
      <c r="H101" s="241"/>
      <c r="I101" s="32">
        <f>ROUND((5/30)/12*0.015*($I$96),2)</f>
        <v>0.38</v>
      </c>
    </row>
    <row r="102" spans="1:9" customFormat="1" ht="28.5" customHeight="1" x14ac:dyDescent="0.2">
      <c r="A102" s="64" t="s">
        <v>14</v>
      </c>
      <c r="B102" s="222" t="s">
        <v>107</v>
      </c>
      <c r="C102" s="222"/>
      <c r="D102" s="222"/>
      <c r="E102" s="222"/>
      <c r="F102" s="222"/>
      <c r="G102" s="222"/>
      <c r="H102" s="222"/>
      <c r="I102" s="32">
        <f>ROUND(((15/30)/12)*0.0078*($I$96),2)</f>
        <v>0.6</v>
      </c>
    </row>
    <row r="103" spans="1:9" customFormat="1" ht="14.25" customHeight="1" x14ac:dyDescent="0.2">
      <c r="A103" s="64" t="s">
        <v>16</v>
      </c>
      <c r="B103" s="222" t="s">
        <v>108</v>
      </c>
      <c r="C103" s="222"/>
      <c r="D103" s="222"/>
      <c r="E103" s="222"/>
      <c r="F103" s="222"/>
      <c r="G103" s="222"/>
      <c r="H103" s="222"/>
      <c r="I103" s="32">
        <f>ROUND((1+1/3)/12*(4/12)*0.02*($I$31),2)</f>
        <v>0.21</v>
      </c>
    </row>
    <row r="104" spans="1:9" customFormat="1" x14ac:dyDescent="0.2">
      <c r="A104" s="64" t="s">
        <v>65</v>
      </c>
      <c r="B104" s="241" t="s">
        <v>109</v>
      </c>
      <c r="C104" s="241"/>
      <c r="D104" s="241"/>
      <c r="E104" s="241"/>
      <c r="F104" s="241"/>
      <c r="G104" s="241"/>
      <c r="H104" s="241"/>
      <c r="I104" s="65">
        <f>ROUND(((6/30)/12)*($I$96),2)</f>
        <v>30.66</v>
      </c>
    </row>
    <row r="105" spans="1:9" customFormat="1" x14ac:dyDescent="0.2">
      <c r="A105" s="228" t="s">
        <v>43</v>
      </c>
      <c r="B105" s="228"/>
      <c r="C105" s="228"/>
      <c r="D105" s="228"/>
      <c r="E105" s="228"/>
      <c r="F105" s="228"/>
      <c r="G105" s="228"/>
      <c r="H105" s="228"/>
      <c r="I105" s="66">
        <f>SUM(I99:I104)</f>
        <v>191.78803030303027</v>
      </c>
    </row>
    <row r="106" spans="1:9" customFormat="1" ht="14.25" customHeight="1" x14ac:dyDescent="0.2">
      <c r="A106" s="64" t="s">
        <v>67</v>
      </c>
      <c r="B106" s="222" t="s">
        <v>110</v>
      </c>
      <c r="C106" s="222"/>
      <c r="D106" s="222"/>
      <c r="E106" s="222"/>
      <c r="F106" s="222"/>
      <c r="G106" s="222"/>
      <c r="H106" s="222"/>
      <c r="I106" s="25">
        <f>ROUND(H55*I105,2)</f>
        <v>67.7</v>
      </c>
    </row>
    <row r="107" spans="1:9" customFormat="1" x14ac:dyDescent="0.2">
      <c r="A107" s="228" t="s">
        <v>43</v>
      </c>
      <c r="B107" s="228"/>
      <c r="C107" s="228"/>
      <c r="D107" s="228"/>
      <c r="E107" s="228"/>
      <c r="F107" s="228"/>
      <c r="G107" s="228"/>
      <c r="H107" s="228"/>
      <c r="I107" s="38">
        <f>SUM(I105:I106)</f>
        <v>259.48803030303026</v>
      </c>
    </row>
    <row r="108" spans="1:9" customFormat="1" x14ac:dyDescent="0.2">
      <c r="A108" s="212"/>
      <c r="B108" s="212"/>
      <c r="C108" s="212"/>
      <c r="D108" s="212"/>
      <c r="E108" s="212"/>
      <c r="F108" s="212"/>
      <c r="G108" s="212"/>
      <c r="H108" s="212"/>
      <c r="I108" s="212"/>
    </row>
    <row r="109" spans="1:9" customFormat="1" ht="15" x14ac:dyDescent="0.2">
      <c r="A109" s="244" t="s">
        <v>111</v>
      </c>
      <c r="B109" s="244"/>
      <c r="C109" s="244"/>
      <c r="D109" s="244"/>
      <c r="E109" s="244"/>
      <c r="F109" s="244"/>
      <c r="G109" s="244"/>
      <c r="H109" s="244"/>
      <c r="I109" s="244"/>
    </row>
    <row r="110" spans="1:9" customFormat="1" ht="15" x14ac:dyDescent="0.2">
      <c r="A110" s="43" t="s">
        <v>112</v>
      </c>
      <c r="B110" s="239" t="s">
        <v>113</v>
      </c>
      <c r="C110" s="239"/>
      <c r="D110" s="239"/>
      <c r="E110" s="239"/>
      <c r="F110" s="239"/>
      <c r="G110" s="239"/>
      <c r="H110" s="239"/>
      <c r="I110" s="17" t="s">
        <v>49</v>
      </c>
    </row>
    <row r="111" spans="1:9" customFormat="1" x14ac:dyDescent="0.2">
      <c r="A111" s="19" t="s">
        <v>5</v>
      </c>
      <c r="B111" s="241" t="s">
        <v>114</v>
      </c>
      <c r="C111" s="241"/>
      <c r="D111" s="241"/>
      <c r="E111" s="241"/>
      <c r="F111" s="241"/>
      <c r="G111" s="241"/>
      <c r="H111" s="241"/>
      <c r="I111" s="53">
        <v>0</v>
      </c>
    </row>
    <row r="112" spans="1:9" customFormat="1" x14ac:dyDescent="0.2">
      <c r="A112" s="245" t="s">
        <v>43</v>
      </c>
      <c r="B112" s="245"/>
      <c r="C112" s="245"/>
      <c r="D112" s="245"/>
      <c r="E112" s="245"/>
      <c r="F112" s="245"/>
      <c r="G112" s="245"/>
      <c r="H112" s="245"/>
      <c r="I112" s="53">
        <v>0</v>
      </c>
    </row>
    <row r="113" spans="1:10" customFormat="1" ht="14.25" customHeight="1" x14ac:dyDescent="0.2">
      <c r="A113" s="64" t="s">
        <v>8</v>
      </c>
      <c r="B113" s="222" t="s">
        <v>115</v>
      </c>
      <c r="C113" s="222"/>
      <c r="D113" s="222"/>
      <c r="E113" s="222"/>
      <c r="F113" s="222"/>
      <c r="G113" s="222"/>
      <c r="H113" s="222"/>
      <c r="I113" s="67">
        <v>0</v>
      </c>
    </row>
    <row r="114" spans="1:10" customFormat="1" x14ac:dyDescent="0.2">
      <c r="A114" s="228" t="s">
        <v>43</v>
      </c>
      <c r="B114" s="228"/>
      <c r="C114" s="228"/>
      <c r="D114" s="228"/>
      <c r="E114" s="228"/>
      <c r="F114" s="228"/>
      <c r="G114" s="228"/>
      <c r="H114" s="228"/>
      <c r="I114" s="38">
        <v>0</v>
      </c>
    </row>
    <row r="115" spans="1:10" customFormat="1" x14ac:dyDescent="0.2">
      <c r="A115" s="212"/>
      <c r="B115" s="212"/>
      <c r="C115" s="212"/>
      <c r="D115" s="212"/>
      <c r="E115" s="212"/>
      <c r="F115" s="212"/>
      <c r="G115" s="212"/>
      <c r="H115" s="212"/>
      <c r="I115" s="212"/>
    </row>
    <row r="116" spans="1:10" customFormat="1" ht="27" customHeight="1" x14ac:dyDescent="0.2">
      <c r="A116" s="243" t="s">
        <v>116</v>
      </c>
      <c r="B116" s="243"/>
      <c r="C116" s="243"/>
      <c r="D116" s="243"/>
      <c r="E116" s="243"/>
      <c r="F116" s="243"/>
      <c r="G116" s="243"/>
      <c r="H116" s="243"/>
      <c r="I116" s="243"/>
    </row>
    <row r="117" spans="1:10" customFormat="1" x14ac:dyDescent="0.2">
      <c r="A117" s="212"/>
      <c r="B117" s="212"/>
      <c r="C117" s="212"/>
      <c r="D117" s="212"/>
      <c r="E117" s="212"/>
      <c r="F117" s="212"/>
      <c r="G117" s="212"/>
      <c r="H117" s="212"/>
      <c r="I117" s="212"/>
    </row>
    <row r="118" spans="1:10" customFormat="1" ht="15.75" customHeight="1" x14ac:dyDescent="0.2">
      <c r="A118" s="235" t="s">
        <v>117</v>
      </c>
      <c r="B118" s="235"/>
      <c r="C118" s="235"/>
      <c r="D118" s="235"/>
      <c r="E118" s="235"/>
      <c r="F118" s="235"/>
      <c r="G118" s="235"/>
      <c r="H118" s="235"/>
      <c r="I118" s="235"/>
    </row>
    <row r="119" spans="1:10" customFormat="1" ht="15" x14ac:dyDescent="0.2">
      <c r="A119" s="12">
        <v>4</v>
      </c>
      <c r="B119" s="239" t="s">
        <v>118</v>
      </c>
      <c r="C119" s="239"/>
      <c r="D119" s="239"/>
      <c r="E119" s="239"/>
      <c r="F119" s="239"/>
      <c r="G119" s="239"/>
      <c r="H119" s="239"/>
      <c r="I119" s="17" t="s">
        <v>49</v>
      </c>
    </row>
    <row r="120" spans="1:10" customFormat="1" x14ac:dyDescent="0.2">
      <c r="A120" s="2" t="s">
        <v>102</v>
      </c>
      <c r="B120" s="241" t="s">
        <v>119</v>
      </c>
      <c r="C120" s="241"/>
      <c r="D120" s="241"/>
      <c r="E120" s="241"/>
      <c r="F120" s="241"/>
      <c r="G120" s="241"/>
      <c r="H120" s="241"/>
      <c r="I120" s="53">
        <f>I107</f>
        <v>259.48803030303026</v>
      </c>
    </row>
    <row r="121" spans="1:10" customFormat="1" x14ac:dyDescent="0.2">
      <c r="A121" s="2" t="s">
        <v>112</v>
      </c>
      <c r="B121" s="241" t="s">
        <v>120</v>
      </c>
      <c r="C121" s="241"/>
      <c r="D121" s="241"/>
      <c r="E121" s="241"/>
      <c r="F121" s="241"/>
      <c r="G121" s="241"/>
      <c r="H121" s="241"/>
      <c r="I121" s="53">
        <v>0</v>
      </c>
    </row>
    <row r="122" spans="1:10" customFormat="1" x14ac:dyDescent="0.2">
      <c r="A122" s="242" t="s">
        <v>43</v>
      </c>
      <c r="B122" s="242"/>
      <c r="C122" s="242"/>
      <c r="D122" s="242"/>
      <c r="E122" s="242"/>
      <c r="F122" s="242"/>
      <c r="G122" s="242"/>
      <c r="H122" s="242"/>
      <c r="I122" s="38">
        <f>SUM(I120:I121)</f>
        <v>259.48803030303026</v>
      </c>
    </row>
    <row r="123" spans="1:10" customFormat="1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</row>
    <row r="124" spans="1:10" customFormat="1" ht="15.75" customHeight="1" x14ac:dyDescent="0.2">
      <c r="A124" s="235" t="s">
        <v>121</v>
      </c>
      <c r="B124" s="235"/>
      <c r="C124" s="235"/>
      <c r="D124" s="235"/>
      <c r="E124" s="235"/>
      <c r="F124" s="235"/>
      <c r="G124" s="235"/>
      <c r="H124" s="235"/>
      <c r="I124" s="235"/>
    </row>
    <row r="125" spans="1:10" customFormat="1" ht="15" customHeight="1" x14ac:dyDescent="0.2">
      <c r="A125" s="43">
        <v>5</v>
      </c>
      <c r="B125" s="240" t="s">
        <v>122</v>
      </c>
      <c r="C125" s="240"/>
      <c r="D125" s="240"/>
      <c r="E125" s="240"/>
      <c r="F125" s="240"/>
      <c r="G125" s="240"/>
      <c r="H125" s="240"/>
      <c r="I125" s="43" t="s">
        <v>49</v>
      </c>
    </row>
    <row r="126" spans="1:10" customFormat="1" x14ac:dyDescent="0.2">
      <c r="A126" s="19" t="s">
        <v>5</v>
      </c>
      <c r="B126" s="222" t="s">
        <v>123</v>
      </c>
      <c r="C126" s="222"/>
      <c r="D126" s="222"/>
      <c r="E126" s="222"/>
      <c r="F126" s="222"/>
      <c r="G126" s="222"/>
      <c r="H126" s="222"/>
      <c r="I126" s="54">
        <f>Uniformes!G12</f>
        <v>11.066666666666666</v>
      </c>
    </row>
    <row r="127" spans="1:10" customFormat="1" x14ac:dyDescent="0.2">
      <c r="A127" s="19" t="s">
        <v>8</v>
      </c>
      <c r="B127" s="222" t="s">
        <v>124</v>
      </c>
      <c r="C127" s="222"/>
      <c r="D127" s="222"/>
      <c r="E127" s="222"/>
      <c r="F127" s="222"/>
      <c r="G127" s="222"/>
      <c r="H127" s="222"/>
      <c r="I127" s="54">
        <v>0</v>
      </c>
      <c r="J127" s="6"/>
    </row>
    <row r="128" spans="1:10" customFormat="1" x14ac:dyDescent="0.2">
      <c r="A128" s="19" t="s">
        <v>11</v>
      </c>
      <c r="B128" s="222" t="s">
        <v>125</v>
      </c>
      <c r="C128" s="222"/>
      <c r="D128" s="222"/>
      <c r="E128" s="222"/>
      <c r="F128" s="222"/>
      <c r="G128" s="222"/>
      <c r="H128" s="222"/>
      <c r="I128" s="54">
        <v>0</v>
      </c>
      <c r="J128" s="6"/>
    </row>
    <row r="129" spans="1:10" customFormat="1" ht="14.25" customHeight="1" x14ac:dyDescent="0.2">
      <c r="A129" s="19" t="s">
        <v>14</v>
      </c>
      <c r="B129" s="222" t="s">
        <v>126</v>
      </c>
      <c r="C129" s="222"/>
      <c r="D129" s="222"/>
      <c r="E129" s="222"/>
      <c r="F129" s="222"/>
      <c r="G129" s="222"/>
      <c r="H129" s="222"/>
      <c r="I129" s="54">
        <v>0</v>
      </c>
      <c r="J129" s="6"/>
    </row>
    <row r="130" spans="1:10" customFormat="1" x14ac:dyDescent="0.2">
      <c r="A130" s="228" t="s">
        <v>43</v>
      </c>
      <c r="B130" s="228"/>
      <c r="C130" s="228"/>
      <c r="D130" s="228"/>
      <c r="E130" s="228"/>
      <c r="F130" s="228"/>
      <c r="G130" s="228"/>
      <c r="H130" s="228"/>
      <c r="I130" s="57">
        <f>SUM(I126:I129)</f>
        <v>11.066666666666666</v>
      </c>
      <c r="J130" s="6"/>
    </row>
    <row r="131" spans="1:10" customFormat="1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6"/>
    </row>
    <row r="132" spans="1:10" customFormat="1" x14ac:dyDescent="0.2">
      <c r="A132" s="238" t="s">
        <v>127</v>
      </c>
      <c r="B132" s="238"/>
      <c r="C132" s="238"/>
      <c r="D132" s="238"/>
      <c r="E132" s="238"/>
      <c r="F132" s="238"/>
      <c r="G132" s="238"/>
      <c r="H132" s="238"/>
      <c r="I132" s="238"/>
      <c r="J132" s="6"/>
    </row>
    <row r="133" spans="1:10" customFormat="1" ht="18.75" x14ac:dyDescent="0.2">
      <c r="A133" s="68"/>
      <c r="B133" s="69"/>
      <c r="C133" s="69"/>
      <c r="D133" s="69"/>
      <c r="E133" s="69"/>
      <c r="F133" s="69"/>
      <c r="G133" s="69"/>
      <c r="H133" s="69"/>
      <c r="I133" s="70"/>
      <c r="J133" s="6"/>
    </row>
    <row r="134" spans="1:10" s="6" customFormat="1" ht="15.75" x14ac:dyDescent="0.2">
      <c r="A134" s="237" t="s">
        <v>128</v>
      </c>
      <c r="B134" s="237"/>
      <c r="C134" s="237"/>
      <c r="D134" s="237"/>
      <c r="E134" s="237"/>
      <c r="F134" s="237"/>
      <c r="G134" s="237"/>
      <c r="H134" s="237"/>
      <c r="I134" s="237"/>
    </row>
    <row r="135" spans="1:10" customFormat="1" ht="30" x14ac:dyDescent="0.2">
      <c r="A135" s="43">
        <v>6</v>
      </c>
      <c r="B135" s="239" t="s">
        <v>129</v>
      </c>
      <c r="C135" s="239"/>
      <c r="D135" s="239"/>
      <c r="E135" s="239"/>
      <c r="F135" s="239"/>
      <c r="G135" s="239"/>
      <c r="H135" s="12" t="s">
        <v>57</v>
      </c>
      <c r="I135" s="71" t="s">
        <v>40</v>
      </c>
      <c r="J135" s="6"/>
    </row>
    <row r="136" spans="1:10" customFormat="1" ht="45" customHeight="1" x14ac:dyDescent="0.2">
      <c r="A136" s="236" t="s">
        <v>130</v>
      </c>
      <c r="B136" s="236"/>
      <c r="C136" s="236"/>
      <c r="D136" s="236"/>
      <c r="E136" s="236"/>
      <c r="F136" s="236"/>
      <c r="G136" s="236"/>
      <c r="H136" s="72" t="s">
        <v>7</v>
      </c>
      <c r="I136" s="73">
        <f>SUM(I32+I83+I92+I122+I130)</f>
        <v>3344.4686606060609</v>
      </c>
      <c r="J136" s="6"/>
    </row>
    <row r="137" spans="1:10" customFormat="1" ht="15.75" x14ac:dyDescent="0.2">
      <c r="A137" s="1" t="s">
        <v>5</v>
      </c>
      <c r="B137" s="237" t="s">
        <v>131</v>
      </c>
      <c r="C137" s="237"/>
      <c r="D137" s="237"/>
      <c r="E137" s="237"/>
      <c r="F137" s="237"/>
      <c r="G137" s="237"/>
      <c r="H137" s="31">
        <v>0.06</v>
      </c>
      <c r="I137" s="32">
        <f>ROUND(H137*I136,2)</f>
        <v>200.67</v>
      </c>
      <c r="J137" s="6"/>
    </row>
    <row r="138" spans="1:10" customFormat="1" ht="45.75" customHeight="1" x14ac:dyDescent="0.2">
      <c r="A138" s="236" t="s">
        <v>132</v>
      </c>
      <c r="B138" s="236"/>
      <c r="C138" s="236"/>
      <c r="D138" s="236"/>
      <c r="E138" s="236"/>
      <c r="F138" s="236"/>
      <c r="G138" s="236"/>
      <c r="H138" s="74"/>
      <c r="I138" s="73">
        <f>SUM(I32+I83+I92+I122+I130+I137)</f>
        <v>3545.138660606061</v>
      </c>
      <c r="J138" s="6"/>
    </row>
    <row r="139" spans="1:10" customFormat="1" ht="15.75" x14ac:dyDescent="0.2">
      <c r="A139" s="1" t="s">
        <v>8</v>
      </c>
      <c r="B139" s="237" t="s">
        <v>133</v>
      </c>
      <c r="C139" s="237"/>
      <c r="D139" s="237"/>
      <c r="E139" s="237"/>
      <c r="F139" s="237"/>
      <c r="G139" s="237"/>
      <c r="H139" s="31">
        <v>6.7900000000000002E-2</v>
      </c>
      <c r="I139" s="32">
        <f>ROUND(H139*I138,2)</f>
        <v>240.71</v>
      </c>
      <c r="J139" s="6"/>
    </row>
    <row r="140" spans="1:10" customFormat="1" ht="44.25" customHeight="1" x14ac:dyDescent="0.2">
      <c r="A140" s="236" t="s">
        <v>134</v>
      </c>
      <c r="B140" s="236"/>
      <c r="C140" s="236"/>
      <c r="D140" s="236"/>
      <c r="E140" s="236"/>
      <c r="F140" s="236"/>
      <c r="G140" s="236"/>
      <c r="H140" s="74"/>
      <c r="I140" s="73">
        <f>SUM(I32+I83+I92+I122+I130+I137+I139)</f>
        <v>3785.848660606061</v>
      </c>
      <c r="J140" s="6"/>
    </row>
    <row r="141" spans="1:10" customFormat="1" ht="15.75" x14ac:dyDescent="0.2">
      <c r="A141" s="1" t="s">
        <v>11</v>
      </c>
      <c r="B141" s="237" t="s">
        <v>135</v>
      </c>
      <c r="C141" s="237"/>
      <c r="D141" s="237"/>
      <c r="E141" s="237"/>
      <c r="F141" s="237"/>
      <c r="G141" s="237"/>
      <c r="H141" s="20" t="s">
        <v>7</v>
      </c>
      <c r="I141" s="45" t="s">
        <v>7</v>
      </c>
      <c r="J141" s="6"/>
    </row>
    <row r="142" spans="1:10" customFormat="1" ht="15.75" x14ac:dyDescent="0.2">
      <c r="A142" s="19"/>
      <c r="B142" s="237" t="s">
        <v>136</v>
      </c>
      <c r="C142" s="237"/>
      <c r="D142" s="237"/>
      <c r="E142" s="237"/>
      <c r="F142" s="237"/>
      <c r="G142" s="237"/>
      <c r="H142" s="20" t="s">
        <v>7</v>
      </c>
      <c r="I142" s="45" t="s">
        <v>7</v>
      </c>
      <c r="J142" s="6"/>
    </row>
    <row r="143" spans="1:10" customFormat="1" ht="15.75" customHeight="1" x14ac:dyDescent="0.2">
      <c r="A143" s="19"/>
      <c r="B143" s="232" t="s">
        <v>137</v>
      </c>
      <c r="C143" s="232"/>
      <c r="D143" s="232"/>
      <c r="E143" s="232"/>
      <c r="F143" s="232"/>
      <c r="G143" s="232"/>
      <c r="H143" s="75">
        <v>0.03</v>
      </c>
      <c r="I143" s="65">
        <f>ROUND(($I$140/(1-$H$152))*H143,2)</f>
        <v>121.02</v>
      </c>
    </row>
    <row r="144" spans="1:10" customFormat="1" ht="15.75" customHeight="1" x14ac:dyDescent="0.2">
      <c r="A144" s="19"/>
      <c r="B144" s="232" t="s">
        <v>138</v>
      </c>
      <c r="C144" s="232"/>
      <c r="D144" s="232"/>
      <c r="E144" s="232"/>
      <c r="F144" s="232"/>
      <c r="G144" s="232"/>
      <c r="H144" s="75">
        <v>6.4999999999999997E-3</v>
      </c>
      <c r="I144" s="65">
        <f>ROUND(($I$140/(1-$H$152))*H144,2)</f>
        <v>26.22</v>
      </c>
    </row>
    <row r="145" spans="1:13" customFormat="1" ht="15.75" customHeight="1" x14ac:dyDescent="0.2">
      <c r="A145" s="19"/>
      <c r="B145" s="233" t="s">
        <v>139</v>
      </c>
      <c r="C145" s="233"/>
      <c r="D145" s="233"/>
      <c r="E145" s="233"/>
      <c r="F145" s="233"/>
      <c r="G145" s="233"/>
      <c r="H145" s="76" t="s">
        <v>7</v>
      </c>
      <c r="I145" s="45" t="s">
        <v>7</v>
      </c>
    </row>
    <row r="146" spans="1:13" customFormat="1" ht="15.75" customHeight="1" x14ac:dyDescent="0.2">
      <c r="A146" s="19"/>
      <c r="B146" s="233" t="s">
        <v>140</v>
      </c>
      <c r="C146" s="233"/>
      <c r="D146" s="233"/>
      <c r="E146" s="233"/>
      <c r="F146" s="233"/>
      <c r="G146" s="233"/>
      <c r="H146" s="76" t="s">
        <v>7</v>
      </c>
      <c r="I146" s="45" t="s">
        <v>7</v>
      </c>
    </row>
    <row r="147" spans="1:13" customFormat="1" ht="14.25" customHeight="1" x14ac:dyDescent="0.2">
      <c r="A147" s="19"/>
      <c r="B147" s="234" t="s">
        <v>141</v>
      </c>
      <c r="C147" s="234"/>
      <c r="D147" s="234"/>
      <c r="E147" s="234"/>
      <c r="F147" s="234"/>
      <c r="G147" s="234"/>
      <c r="H147" s="76" t="s">
        <v>7</v>
      </c>
      <c r="I147" s="45" t="s">
        <v>7</v>
      </c>
    </row>
    <row r="148" spans="1:13" customFormat="1" ht="15.75" customHeight="1" x14ac:dyDescent="0.2">
      <c r="A148" s="19"/>
      <c r="B148" s="235" t="s">
        <v>142</v>
      </c>
      <c r="C148" s="235"/>
      <c r="D148" s="235"/>
      <c r="E148" s="235"/>
      <c r="F148" s="235"/>
      <c r="G148" s="235"/>
      <c r="H148" s="76" t="s">
        <v>7</v>
      </c>
      <c r="I148" s="45" t="s">
        <v>7</v>
      </c>
    </row>
    <row r="149" spans="1:13" customFormat="1" ht="15.75" x14ac:dyDescent="0.2">
      <c r="A149" s="19"/>
      <c r="B149" s="232" t="s">
        <v>143</v>
      </c>
      <c r="C149" s="232"/>
      <c r="D149" s="232"/>
      <c r="E149" s="232"/>
      <c r="F149" s="232"/>
      <c r="G149" s="232"/>
      <c r="H149" s="75">
        <v>2.5000000000000001E-2</v>
      </c>
      <c r="I149" s="65">
        <f>ROUND(($I$140/(1-$H$152))*H149,2)</f>
        <v>100.85</v>
      </c>
    </row>
    <row r="150" spans="1:13" customFormat="1" x14ac:dyDescent="0.2">
      <c r="A150" s="228" t="s">
        <v>43</v>
      </c>
      <c r="B150" s="228"/>
      <c r="C150" s="228"/>
      <c r="D150" s="228"/>
      <c r="E150" s="228"/>
      <c r="F150" s="228"/>
      <c r="G150" s="228"/>
      <c r="H150" s="228"/>
      <c r="I150" s="38">
        <f>I137+I139+I143+I144+I149</f>
        <v>689.47</v>
      </c>
    </row>
    <row r="151" spans="1:13" customFormat="1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</row>
    <row r="152" spans="1:13" customFormat="1" ht="14.25" customHeight="1" x14ac:dyDescent="0.2">
      <c r="A152" s="229" t="s">
        <v>144</v>
      </c>
      <c r="B152" s="229"/>
      <c r="C152" s="229"/>
      <c r="D152" s="229"/>
      <c r="E152" s="229"/>
      <c r="F152" s="229"/>
      <c r="G152" s="229"/>
      <c r="H152" s="77">
        <f>SUM(H143:H149)</f>
        <v>6.1499999999999999E-2</v>
      </c>
      <c r="I152" s="78">
        <f>SUM(I143:I149)</f>
        <v>248.09</v>
      </c>
    </row>
    <row r="153" spans="1:13" customFormat="1" x14ac:dyDescent="0.2">
      <c r="A153" s="230" t="s">
        <v>145</v>
      </c>
      <c r="B153" s="230"/>
      <c r="C153" s="231" t="s">
        <v>146</v>
      </c>
      <c r="D153" s="231"/>
      <c r="E153" s="231"/>
      <c r="F153" s="231"/>
      <c r="G153" s="231"/>
      <c r="H153" s="231"/>
      <c r="I153" s="231"/>
    </row>
    <row r="154" spans="1:13" customFormat="1" x14ac:dyDescent="0.2">
      <c r="A154" s="230"/>
      <c r="B154" s="230"/>
      <c r="C154" s="231" t="s">
        <v>147</v>
      </c>
      <c r="D154" s="231"/>
      <c r="E154" s="231"/>
      <c r="F154" s="231"/>
      <c r="G154" s="231"/>
      <c r="H154" s="231"/>
      <c r="I154" s="231"/>
    </row>
    <row r="155" spans="1:13" customFormat="1" x14ac:dyDescent="0.2">
      <c r="A155" s="230"/>
      <c r="B155" s="230"/>
      <c r="C155" s="231" t="s">
        <v>148</v>
      </c>
      <c r="D155" s="231"/>
      <c r="E155" s="231"/>
      <c r="F155" s="231"/>
      <c r="G155" s="231"/>
      <c r="H155" s="231"/>
      <c r="I155" s="231"/>
    </row>
    <row r="156" spans="1:1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</row>
    <row r="157" spans="1:13" customFormat="1" ht="30" customHeight="1" x14ac:dyDescent="0.2">
      <c r="A157" s="225" t="s">
        <v>149</v>
      </c>
      <c r="B157" s="225"/>
      <c r="C157" s="225"/>
      <c r="D157" s="225"/>
      <c r="E157" s="225"/>
      <c r="F157" s="225"/>
      <c r="G157" s="225"/>
      <c r="H157" s="225"/>
      <c r="I157" s="225"/>
    </row>
    <row r="158" spans="1:13" customFormat="1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</row>
    <row r="159" spans="1:13" customFormat="1" ht="15.75" customHeight="1" x14ac:dyDescent="0.2">
      <c r="A159" s="226" t="s">
        <v>150</v>
      </c>
      <c r="B159" s="226"/>
      <c r="C159" s="226"/>
      <c r="D159" s="226"/>
      <c r="E159" s="226"/>
      <c r="F159" s="226"/>
      <c r="G159" s="226"/>
      <c r="H159" s="226"/>
      <c r="I159" s="226"/>
      <c r="J159" s="6"/>
      <c r="K159" s="6"/>
      <c r="L159" s="6"/>
      <c r="M159" s="6"/>
    </row>
    <row r="160" spans="1:13" customFormat="1" ht="15" customHeight="1" x14ac:dyDescent="0.2">
      <c r="A160" s="227" t="s">
        <v>151</v>
      </c>
      <c r="B160" s="227"/>
      <c r="C160" s="227"/>
      <c r="D160" s="227"/>
      <c r="E160" s="227"/>
      <c r="F160" s="227"/>
      <c r="G160" s="227"/>
      <c r="H160" s="227"/>
      <c r="I160" s="4" t="s">
        <v>49</v>
      </c>
      <c r="J160" s="6"/>
      <c r="K160" s="6"/>
      <c r="L160" s="6"/>
      <c r="M160" s="6"/>
    </row>
    <row r="161" spans="1:13" customFormat="1" ht="14.25" customHeight="1" x14ac:dyDescent="0.2">
      <c r="A161" s="79" t="s">
        <v>5</v>
      </c>
      <c r="B161" s="222" t="s">
        <v>152</v>
      </c>
      <c r="C161" s="222"/>
      <c r="D161" s="222"/>
      <c r="E161" s="222"/>
      <c r="F161" s="222"/>
      <c r="G161" s="222"/>
      <c r="H161" s="222"/>
      <c r="I161" s="80">
        <f>I32</f>
        <v>1680.5563636363636</v>
      </c>
      <c r="J161" s="6"/>
      <c r="K161" s="81"/>
      <c r="L161" s="6"/>
      <c r="M161" s="6"/>
    </row>
    <row r="162" spans="1:13" customFormat="1" ht="14.25" customHeight="1" x14ac:dyDescent="0.2">
      <c r="A162" s="79" t="s">
        <v>8</v>
      </c>
      <c r="B162" s="222" t="s">
        <v>45</v>
      </c>
      <c r="C162" s="222"/>
      <c r="D162" s="222"/>
      <c r="E162" s="222"/>
      <c r="F162" s="222"/>
      <c r="G162" s="222"/>
      <c r="H162" s="222"/>
      <c r="I162" s="54">
        <f>I83</f>
        <v>1278.0776000000001</v>
      </c>
      <c r="J162" s="6"/>
      <c r="K162" s="6"/>
      <c r="L162" s="6"/>
      <c r="M162" s="6"/>
    </row>
    <row r="163" spans="1:13" customFormat="1" ht="14.25" customHeight="1" x14ac:dyDescent="0.2">
      <c r="A163" s="79" t="s">
        <v>11</v>
      </c>
      <c r="B163" s="222" t="s">
        <v>153</v>
      </c>
      <c r="C163" s="222"/>
      <c r="D163" s="222"/>
      <c r="E163" s="222"/>
      <c r="F163" s="222"/>
      <c r="G163" s="222"/>
      <c r="H163" s="222"/>
      <c r="I163" s="54">
        <f>I92</f>
        <v>115.28</v>
      </c>
      <c r="J163" s="6"/>
      <c r="K163" s="6"/>
      <c r="L163" s="6"/>
      <c r="M163" s="6"/>
    </row>
    <row r="164" spans="1:13" customFormat="1" ht="14.25" customHeight="1" x14ac:dyDescent="0.2">
      <c r="A164" s="79" t="s">
        <v>14</v>
      </c>
      <c r="B164" s="222" t="s">
        <v>154</v>
      </c>
      <c r="C164" s="222"/>
      <c r="D164" s="222"/>
      <c r="E164" s="222"/>
      <c r="F164" s="222"/>
      <c r="G164" s="222"/>
      <c r="H164" s="222"/>
      <c r="I164" s="54">
        <f>I122</f>
        <v>259.48803030303026</v>
      </c>
      <c r="J164" s="6"/>
      <c r="K164" s="6"/>
      <c r="L164" s="6"/>
      <c r="M164" s="6"/>
    </row>
    <row r="165" spans="1:13" customFormat="1" ht="14.25" customHeight="1" x14ac:dyDescent="0.2">
      <c r="A165" s="79" t="s">
        <v>16</v>
      </c>
      <c r="B165" s="222" t="s">
        <v>155</v>
      </c>
      <c r="C165" s="222"/>
      <c r="D165" s="222"/>
      <c r="E165" s="222"/>
      <c r="F165" s="222"/>
      <c r="G165" s="222"/>
      <c r="H165" s="222"/>
      <c r="I165" s="54">
        <f>I130</f>
        <v>11.066666666666666</v>
      </c>
      <c r="J165" s="6"/>
      <c r="K165" s="6"/>
      <c r="L165" s="6"/>
      <c r="M165" s="6"/>
    </row>
    <row r="166" spans="1:13" customFormat="1" ht="14.25" customHeight="1" x14ac:dyDescent="0.2">
      <c r="A166" s="217" t="s">
        <v>156</v>
      </c>
      <c r="B166" s="217"/>
      <c r="C166" s="217"/>
      <c r="D166" s="217"/>
      <c r="E166" s="217"/>
      <c r="F166" s="217"/>
      <c r="G166" s="217"/>
      <c r="H166" s="217"/>
      <c r="I166" s="57">
        <f>SUM(I161:I165)</f>
        <v>3344.4686606060609</v>
      </c>
      <c r="J166" s="6"/>
      <c r="K166" s="6"/>
      <c r="L166" s="6"/>
      <c r="M166" s="6"/>
    </row>
    <row r="167" spans="1:13" customFormat="1" ht="14.25" customHeight="1" x14ac:dyDescent="0.2">
      <c r="A167" s="82" t="s">
        <v>65</v>
      </c>
      <c r="B167" s="223" t="s">
        <v>157</v>
      </c>
      <c r="C167" s="223"/>
      <c r="D167" s="223"/>
      <c r="E167" s="223"/>
      <c r="F167" s="223"/>
      <c r="G167" s="223"/>
      <c r="H167" s="223"/>
      <c r="I167" s="54">
        <f>I150</f>
        <v>689.47</v>
      </c>
      <c r="J167" s="6"/>
      <c r="K167" s="6"/>
      <c r="L167" s="6"/>
      <c r="M167" s="6"/>
    </row>
    <row r="168" spans="1:13" customFormat="1" ht="14.25" customHeight="1" x14ac:dyDescent="0.2">
      <c r="A168" s="217" t="s">
        <v>158</v>
      </c>
      <c r="B168" s="217"/>
      <c r="C168" s="217"/>
      <c r="D168" s="217"/>
      <c r="E168" s="217"/>
      <c r="F168" s="217"/>
      <c r="G168" s="217"/>
      <c r="H168" s="217"/>
      <c r="I168" s="57">
        <f>SUM(I166:I167)</f>
        <v>4033.9386606060607</v>
      </c>
      <c r="J168" s="6"/>
      <c r="K168" s="6"/>
      <c r="L168" s="6"/>
      <c r="M168" s="6"/>
    </row>
    <row r="169" spans="1:13" customFormat="1" x14ac:dyDescent="0.2">
      <c r="A169" s="83"/>
      <c r="B169" s="83"/>
      <c r="C169" s="83"/>
      <c r="D169" s="83"/>
      <c r="E169" s="83"/>
      <c r="F169" s="83"/>
      <c r="G169" s="83"/>
      <c r="H169" s="84"/>
      <c r="I169" s="85"/>
      <c r="J169" s="6"/>
      <c r="K169" s="86"/>
      <c r="L169" s="7"/>
      <c r="M169" s="87"/>
    </row>
    <row r="170" spans="1:13" customFormat="1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7"/>
      <c r="K170" s="6"/>
      <c r="L170" s="6"/>
      <c r="M170" s="6"/>
    </row>
    <row r="171" spans="1:13" customFormat="1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6"/>
      <c r="K171" s="6"/>
      <c r="L171" s="6"/>
      <c r="M171" s="6"/>
    </row>
    <row r="172" spans="1:13" customFormat="1" ht="15" customHeight="1" x14ac:dyDescent="0.2">
      <c r="A172" s="215" t="s">
        <v>159</v>
      </c>
      <c r="B172" s="215"/>
      <c r="C172" s="215"/>
      <c r="D172" s="215"/>
      <c r="E172" s="215"/>
      <c r="F172" s="215"/>
      <c r="G172" s="215"/>
      <c r="H172" s="215"/>
      <c r="I172" s="215"/>
      <c r="J172" s="6"/>
      <c r="K172" s="6"/>
      <c r="L172" s="6"/>
      <c r="M172" s="6"/>
    </row>
    <row r="173" spans="1:13" customFormat="1" ht="48" customHeight="1" x14ac:dyDescent="0.2">
      <c r="A173" s="220" t="s">
        <v>160</v>
      </c>
      <c r="B173" s="220"/>
      <c r="C173" s="221" t="s">
        <v>161</v>
      </c>
      <c r="D173" s="221"/>
      <c r="E173" s="89" t="s">
        <v>162</v>
      </c>
      <c r="F173" s="221" t="s">
        <v>163</v>
      </c>
      <c r="G173" s="221"/>
      <c r="H173" s="88" t="s">
        <v>164</v>
      </c>
      <c r="I173" s="88" t="s">
        <v>165</v>
      </c>
      <c r="J173" s="6"/>
      <c r="K173" s="6"/>
      <c r="L173" s="6"/>
      <c r="M173" s="6"/>
    </row>
    <row r="174" spans="1:13" customFormat="1" ht="14.25" customHeight="1" x14ac:dyDescent="0.2">
      <c r="A174" s="213" t="s">
        <v>195</v>
      </c>
      <c r="B174" s="213"/>
      <c r="C174" s="214">
        <f>I168</f>
        <v>4033.9386606060607</v>
      </c>
      <c r="D174" s="214"/>
      <c r="E174" s="91">
        <v>1</v>
      </c>
      <c r="F174" s="214">
        <f>C174*E174</f>
        <v>4033.9386606060607</v>
      </c>
      <c r="G174" s="214"/>
      <c r="H174" s="92">
        <v>1</v>
      </c>
      <c r="I174" s="90">
        <f>F174*H174</f>
        <v>4033.9386606060607</v>
      </c>
      <c r="J174" s="6"/>
      <c r="K174" s="6"/>
      <c r="L174" s="6"/>
      <c r="M174" s="6"/>
    </row>
    <row r="175" spans="1:13" customFormat="1" x14ac:dyDescent="0.2">
      <c r="A175" s="212"/>
      <c r="B175" s="212"/>
      <c r="C175" s="212"/>
      <c r="D175" s="212"/>
      <c r="E175" s="212"/>
      <c r="F175" s="212"/>
      <c r="G175" s="212"/>
      <c r="H175" s="212"/>
      <c r="I175" s="93"/>
      <c r="J175" s="6"/>
      <c r="K175" s="6"/>
    </row>
    <row r="176" spans="1:13" customFormat="1" ht="15" customHeight="1" x14ac:dyDescent="0.2">
      <c r="A176" s="215" t="s">
        <v>167</v>
      </c>
      <c r="B176" s="215"/>
      <c r="C176" s="215"/>
      <c r="D176" s="215"/>
      <c r="E176" s="215"/>
      <c r="F176" s="215"/>
      <c r="G176" s="215"/>
      <c r="H176" s="215"/>
      <c r="I176" s="215"/>
      <c r="J176" s="6"/>
      <c r="K176" s="6"/>
    </row>
    <row r="177" spans="1:11" customFormat="1" ht="15.75" customHeight="1" x14ac:dyDescent="0.2">
      <c r="A177" s="216" t="s">
        <v>168</v>
      </c>
      <c r="B177" s="216"/>
      <c r="C177" s="216"/>
      <c r="D177" s="216"/>
      <c r="E177" s="216"/>
      <c r="F177" s="216"/>
      <c r="G177" s="216"/>
      <c r="H177" s="216"/>
      <c r="I177" s="216"/>
      <c r="J177" s="6"/>
      <c r="K177" s="6"/>
    </row>
    <row r="178" spans="1:11" customFormat="1" ht="15" customHeight="1" x14ac:dyDescent="0.2">
      <c r="A178" s="210" t="s">
        <v>169</v>
      </c>
      <c r="B178" s="210"/>
      <c r="C178" s="210"/>
      <c r="D178" s="210"/>
      <c r="E178" s="210"/>
      <c r="F178" s="210"/>
      <c r="G178" s="210"/>
      <c r="H178" s="210"/>
      <c r="I178" s="94" t="s">
        <v>49</v>
      </c>
      <c r="J178" s="6"/>
      <c r="K178" s="6"/>
    </row>
    <row r="179" spans="1:11" customFormat="1" ht="15" customHeight="1" x14ac:dyDescent="0.2">
      <c r="A179" s="95" t="s">
        <v>5</v>
      </c>
      <c r="B179" s="211" t="s">
        <v>170</v>
      </c>
      <c r="C179" s="211"/>
      <c r="D179" s="211"/>
      <c r="E179" s="211"/>
      <c r="F179" s="211"/>
      <c r="G179" s="211"/>
      <c r="H179" s="211"/>
      <c r="I179" s="96">
        <f>C174</f>
        <v>4033.9386606060607</v>
      </c>
      <c r="J179" s="6"/>
      <c r="K179" s="6"/>
    </row>
    <row r="180" spans="1:11" customFormat="1" ht="15" customHeight="1" x14ac:dyDescent="0.2">
      <c r="A180" s="95" t="s">
        <v>8</v>
      </c>
      <c r="B180" s="211" t="s">
        <v>171</v>
      </c>
      <c r="C180" s="211"/>
      <c r="D180" s="211"/>
      <c r="E180" s="211"/>
      <c r="F180" s="211"/>
      <c r="G180" s="211"/>
      <c r="H180" s="211"/>
      <c r="I180" s="96">
        <f>C174*H174</f>
        <v>4033.9386606060607</v>
      </c>
      <c r="J180" s="6"/>
      <c r="K180" s="6"/>
    </row>
    <row r="181" spans="1:11" customFormat="1" ht="15" customHeight="1" x14ac:dyDescent="0.2">
      <c r="A181" s="95" t="s">
        <v>11</v>
      </c>
      <c r="B181" s="211" t="s">
        <v>15</v>
      </c>
      <c r="C181" s="211"/>
      <c r="D181" s="211"/>
      <c r="E181" s="211"/>
      <c r="F181" s="211"/>
      <c r="G181" s="211"/>
      <c r="H181" s="211"/>
      <c r="I181" s="97" t="s">
        <v>273</v>
      </c>
      <c r="J181" s="6">
        <v>12</v>
      </c>
      <c r="K181" s="6"/>
    </row>
    <row r="182" spans="1:11" customFormat="1" ht="15" customHeight="1" x14ac:dyDescent="0.2">
      <c r="A182" s="95" t="s">
        <v>14</v>
      </c>
      <c r="B182" s="211" t="s">
        <v>172</v>
      </c>
      <c r="C182" s="211"/>
      <c r="D182" s="211"/>
      <c r="E182" s="211"/>
      <c r="F182" s="211"/>
      <c r="G182" s="211"/>
      <c r="H182" s="211"/>
      <c r="I182" s="96">
        <f>(I180*8)+(I180/30*15)</f>
        <v>34288.478615151515</v>
      </c>
      <c r="J182" s="159">
        <f>I180*J181</f>
        <v>48407.263927272725</v>
      </c>
      <c r="K182" s="99"/>
    </row>
    <row r="183" spans="1:11" customFormat="1" x14ac:dyDescent="0.2">
      <c r="A183" s="212"/>
      <c r="B183" s="212"/>
      <c r="C183" s="212"/>
      <c r="D183" s="212"/>
      <c r="E183" s="212"/>
      <c r="F183" s="212"/>
      <c r="G183" s="212"/>
      <c r="H183" s="212"/>
      <c r="I183" s="212"/>
      <c r="J183" s="6"/>
      <c r="K183" s="6"/>
    </row>
    <row r="184" spans="1:11" customFormat="1" x14ac:dyDescent="0.2">
      <c r="A184" s="100"/>
      <c r="B184" s="100"/>
      <c r="C184" s="100"/>
      <c r="D184" s="100"/>
      <c r="E184" s="100"/>
      <c r="F184" s="100"/>
      <c r="G184" s="100"/>
      <c r="H184" s="100"/>
      <c r="I184" s="101"/>
      <c r="J184" s="6"/>
      <c r="K184" s="160"/>
    </row>
    <row r="185" spans="1:11" customFormat="1" x14ac:dyDescent="0.2">
      <c r="A185" s="100"/>
      <c r="B185" s="100"/>
      <c r="C185" s="100"/>
      <c r="D185" s="100"/>
      <c r="E185" s="100"/>
      <c r="F185" s="100"/>
      <c r="G185" s="100"/>
      <c r="H185" s="100"/>
      <c r="I185" s="101"/>
      <c r="J185" s="6"/>
      <c r="K185" s="6"/>
    </row>
    <row r="186" spans="1:11" x14ac:dyDescent="0.2">
      <c r="A186" s="275" t="s">
        <v>280</v>
      </c>
      <c r="B186" s="275"/>
      <c r="C186" s="275"/>
      <c r="D186" s="275"/>
    </row>
    <row r="187" spans="1:11" x14ac:dyDescent="0.2">
      <c r="A187" s="275"/>
      <c r="B187" s="275"/>
      <c r="C187" s="275"/>
      <c r="D187" s="275"/>
    </row>
    <row r="188" spans="1:11" x14ac:dyDescent="0.2">
      <c r="A188" s="275"/>
      <c r="B188" s="275"/>
      <c r="C188" s="275"/>
      <c r="D188" s="275"/>
    </row>
    <row r="189" spans="1:11" x14ac:dyDescent="0.2">
      <c r="A189" s="275"/>
      <c r="B189" s="275"/>
      <c r="C189" s="275"/>
      <c r="D189" s="275"/>
    </row>
    <row r="190" spans="1:11" x14ac:dyDescent="0.2">
      <c r="A190" s="275"/>
      <c r="B190" s="275"/>
      <c r="C190" s="275"/>
      <c r="D190" s="275"/>
    </row>
    <row r="191" spans="1:11" x14ac:dyDescent="0.2">
      <c r="A191" s="275"/>
      <c r="B191" s="275"/>
      <c r="C191" s="275"/>
      <c r="D191" s="275"/>
    </row>
    <row r="192" spans="1:11" x14ac:dyDescent="0.2">
      <c r="A192" s="275"/>
      <c r="B192" s="275"/>
      <c r="C192" s="275"/>
      <c r="D192" s="275"/>
    </row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1048397" customFormat="1" x14ac:dyDescent="0.2"/>
    <row r="1048398" customFormat="1" x14ac:dyDescent="0.2"/>
    <row r="1048399" customFormat="1" x14ac:dyDescent="0.2"/>
    <row r="1048400" customFormat="1" x14ac:dyDescent="0.2"/>
  </sheetData>
  <mergeCells count="233">
    <mergeCell ref="A6:I6"/>
    <mergeCell ref="A7:I7"/>
    <mergeCell ref="B8:G8"/>
    <mergeCell ref="H8:I8"/>
    <mergeCell ref="B9:G9"/>
    <mergeCell ref="H9:I9"/>
    <mergeCell ref="A1:I1"/>
    <mergeCell ref="A2:I2"/>
    <mergeCell ref="A3:I3"/>
    <mergeCell ref="A4:E4"/>
    <mergeCell ref="F4:I4"/>
    <mergeCell ref="A5:E5"/>
    <mergeCell ref="F5:I5"/>
    <mergeCell ref="A13:I13"/>
    <mergeCell ref="A14:E14"/>
    <mergeCell ref="F14:G14"/>
    <mergeCell ref="H14:I14"/>
    <mergeCell ref="A15:E15"/>
    <mergeCell ref="F15:G15"/>
    <mergeCell ref="H15:I15"/>
    <mergeCell ref="B10:G10"/>
    <mergeCell ref="H10:I10"/>
    <mergeCell ref="B11:G11"/>
    <mergeCell ref="H11:I11"/>
    <mergeCell ref="B12:G12"/>
    <mergeCell ref="H12:I12"/>
    <mergeCell ref="DI19:DP19"/>
    <mergeCell ref="Y19:AF19"/>
    <mergeCell ref="AG19:AN19"/>
    <mergeCell ref="AO19:AV19"/>
    <mergeCell ref="AW19:BD19"/>
    <mergeCell ref="BE19:BL19"/>
    <mergeCell ref="BM19:BT19"/>
    <mergeCell ref="A16:I16"/>
    <mergeCell ref="A17:I17"/>
    <mergeCell ref="A18:I18"/>
    <mergeCell ref="A19:I19"/>
    <mergeCell ref="J19:P19"/>
    <mergeCell ref="Q19:X19"/>
    <mergeCell ref="HI19:HP19"/>
    <mergeCell ref="HQ19:HX19"/>
    <mergeCell ref="HY19:IF19"/>
    <mergeCell ref="IG19:IN19"/>
    <mergeCell ref="IO19:IV19"/>
    <mergeCell ref="B20:G20"/>
    <mergeCell ref="H20:I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B24:G24"/>
    <mergeCell ref="H24:I24"/>
    <mergeCell ref="A25:I25"/>
    <mergeCell ref="A26:I26"/>
    <mergeCell ref="A27:I27"/>
    <mergeCell ref="A28:I28"/>
    <mergeCell ref="B21:G21"/>
    <mergeCell ref="H21:I21"/>
    <mergeCell ref="B22:G22"/>
    <mergeCell ref="H22:I22"/>
    <mergeCell ref="B23:G23"/>
    <mergeCell ref="H23:I23"/>
    <mergeCell ref="A35:I35"/>
    <mergeCell ref="A36:I36"/>
    <mergeCell ref="B37:H37"/>
    <mergeCell ref="B38:G38"/>
    <mergeCell ref="B39:G39"/>
    <mergeCell ref="A40:H40"/>
    <mergeCell ref="B29:G29"/>
    <mergeCell ref="B30:H30"/>
    <mergeCell ref="B31:G31"/>
    <mergeCell ref="A32:H32"/>
    <mergeCell ref="A33:I33"/>
    <mergeCell ref="A34:I34"/>
    <mergeCell ref="B47:G47"/>
    <mergeCell ref="B48:G48"/>
    <mergeCell ref="B49:C49"/>
    <mergeCell ref="B50:G50"/>
    <mergeCell ref="B51:G51"/>
    <mergeCell ref="B52:G52"/>
    <mergeCell ref="B41:H41"/>
    <mergeCell ref="A42:G42"/>
    <mergeCell ref="A43:I43"/>
    <mergeCell ref="A44:I44"/>
    <mergeCell ref="A45:I45"/>
    <mergeCell ref="B46:G46"/>
    <mergeCell ref="B60:H60"/>
    <mergeCell ref="B61:H61"/>
    <mergeCell ref="B62:G62"/>
    <mergeCell ref="B63:G63"/>
    <mergeCell ref="B64:G64"/>
    <mergeCell ref="B65:G65"/>
    <mergeCell ref="B53:G53"/>
    <mergeCell ref="B54:G54"/>
    <mergeCell ref="A55:G55"/>
    <mergeCell ref="A57:I57"/>
    <mergeCell ref="A58:I58"/>
    <mergeCell ref="A59:I59"/>
    <mergeCell ref="B72:H72"/>
    <mergeCell ref="B73:H73"/>
    <mergeCell ref="B74:H74"/>
    <mergeCell ref="A75:I75"/>
    <mergeCell ref="A76:I76"/>
    <mergeCell ref="A77:I77"/>
    <mergeCell ref="B66:H66"/>
    <mergeCell ref="B67:G67"/>
    <mergeCell ref="B68:G68"/>
    <mergeCell ref="B69:G69"/>
    <mergeCell ref="B70:H70"/>
    <mergeCell ref="B71:H71"/>
    <mergeCell ref="A84:I84"/>
    <mergeCell ref="A85:I85"/>
    <mergeCell ref="B86:H86"/>
    <mergeCell ref="B87:H87"/>
    <mergeCell ref="B88:H88"/>
    <mergeCell ref="B89:H89"/>
    <mergeCell ref="A78:I78"/>
    <mergeCell ref="B79:H79"/>
    <mergeCell ref="B80:H80"/>
    <mergeCell ref="B81:H81"/>
    <mergeCell ref="B82:H82"/>
    <mergeCell ref="A83:H83"/>
    <mergeCell ref="A96:H96"/>
    <mergeCell ref="A97:I97"/>
    <mergeCell ref="B98:H98"/>
    <mergeCell ref="B99:H99"/>
    <mergeCell ref="B100:H100"/>
    <mergeCell ref="B101:H101"/>
    <mergeCell ref="B90:H90"/>
    <mergeCell ref="B91:G91"/>
    <mergeCell ref="A92:H92"/>
    <mergeCell ref="A93:I93"/>
    <mergeCell ref="A94:I94"/>
    <mergeCell ref="A95:I95"/>
    <mergeCell ref="A108:I108"/>
    <mergeCell ref="A109:I109"/>
    <mergeCell ref="B110:H110"/>
    <mergeCell ref="B111:H111"/>
    <mergeCell ref="A112:H112"/>
    <mergeCell ref="B113:H113"/>
    <mergeCell ref="B102:H102"/>
    <mergeCell ref="B103:H103"/>
    <mergeCell ref="B104:H104"/>
    <mergeCell ref="A105:H105"/>
    <mergeCell ref="B106:H106"/>
    <mergeCell ref="A107:H107"/>
    <mergeCell ref="B120:H120"/>
    <mergeCell ref="B121:H121"/>
    <mergeCell ref="A122:H122"/>
    <mergeCell ref="A123:I123"/>
    <mergeCell ref="A124:I124"/>
    <mergeCell ref="B125:H125"/>
    <mergeCell ref="A114:H114"/>
    <mergeCell ref="A115:I115"/>
    <mergeCell ref="A116:I116"/>
    <mergeCell ref="A117:I117"/>
    <mergeCell ref="A118:I118"/>
    <mergeCell ref="B119:H119"/>
    <mergeCell ref="A132:I132"/>
    <mergeCell ref="A134:I134"/>
    <mergeCell ref="B135:G135"/>
    <mergeCell ref="A136:G136"/>
    <mergeCell ref="B137:G137"/>
    <mergeCell ref="A138:G138"/>
    <mergeCell ref="B126:H126"/>
    <mergeCell ref="B127:H127"/>
    <mergeCell ref="B128:H128"/>
    <mergeCell ref="B129:H129"/>
    <mergeCell ref="A130:H130"/>
    <mergeCell ref="A131:I131"/>
    <mergeCell ref="B145:G145"/>
    <mergeCell ref="B146:G146"/>
    <mergeCell ref="B147:G147"/>
    <mergeCell ref="B148:G148"/>
    <mergeCell ref="B149:G149"/>
    <mergeCell ref="A150:H150"/>
    <mergeCell ref="B139:G139"/>
    <mergeCell ref="A140:G140"/>
    <mergeCell ref="B141:G141"/>
    <mergeCell ref="B142:G142"/>
    <mergeCell ref="B143:G143"/>
    <mergeCell ref="B144:G144"/>
    <mergeCell ref="A156:I156"/>
    <mergeCell ref="A157:I157"/>
    <mergeCell ref="A158:I158"/>
    <mergeCell ref="A159:I159"/>
    <mergeCell ref="A160:H160"/>
    <mergeCell ref="B161:H161"/>
    <mergeCell ref="A151:I151"/>
    <mergeCell ref="A152:G152"/>
    <mergeCell ref="A153:B155"/>
    <mergeCell ref="C153:I153"/>
    <mergeCell ref="C154:I154"/>
    <mergeCell ref="C155:I155"/>
    <mergeCell ref="A168:H168"/>
    <mergeCell ref="A170:I170"/>
    <mergeCell ref="A171:I171"/>
    <mergeCell ref="A172:I172"/>
    <mergeCell ref="A173:B173"/>
    <mergeCell ref="C173:D173"/>
    <mergeCell ref="F173:G173"/>
    <mergeCell ref="B162:H162"/>
    <mergeCell ref="B163:H163"/>
    <mergeCell ref="B164:H164"/>
    <mergeCell ref="B165:H165"/>
    <mergeCell ref="A166:H166"/>
    <mergeCell ref="B167:H167"/>
    <mergeCell ref="A186:D192"/>
    <mergeCell ref="A178:H178"/>
    <mergeCell ref="B179:H179"/>
    <mergeCell ref="B180:H180"/>
    <mergeCell ref="B181:H181"/>
    <mergeCell ref="B182:H182"/>
 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204722" right="0.51181102362204722" top="0.78740157480314965" bottom="0.78740157480314965" header="0.31496062992125984" footer="0.31496062992125984"/>
  <pageSetup paperSize="9" scale="81" fitToWidth="0" fitToHeight="0" orientation="portrait" r:id="rId1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W1048400"/>
  <sheetViews>
    <sheetView view="pageBreakPreview" zoomScale="60" zoomScaleNormal="100" workbookViewId="0">
      <selection sqref="A1:I190"/>
    </sheetView>
  </sheetViews>
  <sheetFormatPr defaultRowHeight="14.25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3.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256" customFormat="1" ht="15.75" x14ac:dyDescent="0.2">
      <c r="A1" s="270" t="s">
        <v>196</v>
      </c>
      <c r="B1" s="270"/>
      <c r="C1" s="270"/>
      <c r="D1" s="270"/>
      <c r="E1" s="270"/>
      <c r="F1" s="270"/>
      <c r="G1" s="270"/>
      <c r="H1" s="270"/>
      <c r="I1" s="270"/>
    </row>
    <row r="2" spans="1:256" customFormat="1" ht="15.75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256" customFormat="1" ht="39" customHeight="1" x14ac:dyDescent="0.2">
      <c r="A3" s="271" t="s">
        <v>276</v>
      </c>
      <c r="B3" s="271"/>
      <c r="C3" s="271"/>
      <c r="D3" s="271"/>
      <c r="E3" s="271"/>
      <c r="F3" s="271"/>
      <c r="G3" s="271"/>
      <c r="H3" s="271"/>
      <c r="I3" s="271"/>
    </row>
    <row r="4" spans="1:256" customForma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256" customFormat="1" x14ac:dyDescent="0.2">
      <c r="A5" s="222" t="s">
        <v>3</v>
      </c>
      <c r="B5" s="222"/>
      <c r="C5" s="222"/>
      <c r="D5" s="222"/>
      <c r="E5" s="222"/>
      <c r="F5" s="268" t="s">
        <v>278</v>
      </c>
      <c r="G5" s="268"/>
      <c r="H5" s="268"/>
      <c r="I5" s="268"/>
    </row>
    <row r="6" spans="1:256" customFormat="1" x14ac:dyDescent="0.2">
      <c r="A6" s="222" t="s">
        <v>279</v>
      </c>
      <c r="B6" s="222"/>
      <c r="C6" s="222"/>
      <c r="D6" s="222"/>
      <c r="E6" s="222"/>
      <c r="F6" s="222"/>
      <c r="G6" s="222"/>
      <c r="H6" s="222"/>
      <c r="I6" s="222"/>
    </row>
    <row r="7" spans="1:256" customFormat="1" ht="15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256" customForma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256" customForma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10</v>
      </c>
      <c r="I9" s="268"/>
    </row>
    <row r="10" spans="1:256" customForma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197</v>
      </c>
      <c r="I10" s="272"/>
    </row>
    <row r="11" spans="1:256" customForma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256" customForma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256" customFormat="1" ht="15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256" customForma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256" customFormat="1" x14ac:dyDescent="0.2">
      <c r="A15" s="263" t="s">
        <v>198</v>
      </c>
      <c r="B15" s="263"/>
      <c r="C15" s="263"/>
      <c r="D15" s="263"/>
      <c r="E15" s="263"/>
      <c r="F15" s="263" t="s">
        <v>26</v>
      </c>
      <c r="G15" s="263"/>
      <c r="H15" s="264">
        <v>1</v>
      </c>
      <c r="I15" s="264"/>
    </row>
    <row r="16" spans="1:256" customForma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7"/>
      <c r="K16" s="8"/>
      <c r="L16" s="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9.5" x14ac:dyDescent="0.2">
      <c r="A17" s="261" t="s">
        <v>28</v>
      </c>
      <c r="B17" s="261"/>
      <c r="C17" s="261"/>
      <c r="D17" s="261"/>
      <c r="E17" s="261"/>
      <c r="F17" s="261"/>
      <c r="G17" s="261"/>
      <c r="H17" s="261"/>
      <c r="I17" s="261"/>
      <c r="J17" s="7"/>
      <c r="K17" s="8"/>
      <c r="L17" s="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10" customFormat="1" ht="15" x14ac:dyDescent="0.2">
      <c r="A19" s="227" t="s">
        <v>29</v>
      </c>
      <c r="B19" s="227"/>
      <c r="C19" s="227"/>
      <c r="D19" s="227"/>
      <c r="E19" s="227"/>
      <c r="F19" s="227"/>
      <c r="G19" s="227"/>
      <c r="H19" s="227"/>
      <c r="I19" s="227"/>
      <c r="J19" s="262"/>
      <c r="K19" s="262"/>
      <c r="L19" s="262"/>
      <c r="M19" s="262"/>
      <c r="N19" s="262"/>
      <c r="O19" s="262"/>
      <c r="P19" s="262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</row>
    <row r="20" spans="1:256" customFormat="1" ht="15" x14ac:dyDescent="0.2">
      <c r="A20" s="2">
        <v>1</v>
      </c>
      <c r="B20" s="222" t="s">
        <v>30</v>
      </c>
      <c r="C20" s="222"/>
      <c r="D20" s="222"/>
      <c r="E20" s="222"/>
      <c r="F20" s="222"/>
      <c r="G20" s="222"/>
      <c r="H20" s="259" t="s">
        <v>199</v>
      </c>
      <c r="I20" s="25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customFormat="1" x14ac:dyDescent="0.2">
      <c r="A21" s="2">
        <v>2</v>
      </c>
      <c r="B21" s="222" t="s">
        <v>32</v>
      </c>
      <c r="C21" s="222"/>
      <c r="D21" s="222"/>
      <c r="E21" s="222"/>
      <c r="F21" s="222"/>
      <c r="G21" s="222"/>
      <c r="H21" s="276" t="s">
        <v>200</v>
      </c>
      <c r="I21" s="27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customFormat="1" ht="15" x14ac:dyDescent="0.2">
      <c r="A22" s="2">
        <v>3</v>
      </c>
      <c r="B22" s="222" t="s">
        <v>33</v>
      </c>
      <c r="C22" s="222"/>
      <c r="D22" s="222"/>
      <c r="E22" s="222"/>
      <c r="F22" s="222"/>
      <c r="G22" s="222"/>
      <c r="H22" s="259">
        <v>2449.44</v>
      </c>
      <c r="I22" s="259"/>
      <c r="J22" s="102">
        <v>5.5E-2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" x14ac:dyDescent="0.2">
      <c r="A23" s="2">
        <v>4</v>
      </c>
      <c r="B23" s="222" t="s">
        <v>34</v>
      </c>
      <c r="C23" s="222"/>
      <c r="D23" s="222"/>
      <c r="E23" s="222"/>
      <c r="F23" s="222"/>
      <c r="G23" s="222"/>
      <c r="H23" s="257" t="str">
        <f>H20</f>
        <v>Motorista</v>
      </c>
      <c r="I23" s="25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" x14ac:dyDescent="0.2">
      <c r="A24" s="2">
        <v>5</v>
      </c>
      <c r="B24" s="222" t="s">
        <v>35</v>
      </c>
      <c r="C24" s="222"/>
      <c r="D24" s="222"/>
      <c r="E24" s="222"/>
      <c r="F24" s="222"/>
      <c r="G24" s="222"/>
      <c r="H24" s="257" t="s">
        <v>269</v>
      </c>
      <c r="I24" s="2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28.5" customHeight="1" x14ac:dyDescent="0.2">
      <c r="A26" s="225" t="s">
        <v>36</v>
      </c>
      <c r="B26" s="225"/>
      <c r="C26" s="225"/>
      <c r="D26" s="225"/>
      <c r="E26" s="225"/>
      <c r="F26" s="225"/>
      <c r="G26" s="225"/>
      <c r="H26" s="225"/>
      <c r="I26" s="22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15.75" x14ac:dyDescent="0.2">
      <c r="A28" s="235" t="s">
        <v>37</v>
      </c>
      <c r="B28" s="235"/>
      <c r="C28" s="235"/>
      <c r="D28" s="235"/>
      <c r="E28" s="235"/>
      <c r="F28" s="235"/>
      <c r="G28" s="235"/>
      <c r="H28" s="235"/>
      <c r="I28" s="2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13" customFormat="1" ht="30" x14ac:dyDescent="0.2">
      <c r="A29" s="11">
        <v>1</v>
      </c>
      <c r="B29" s="240" t="s">
        <v>38</v>
      </c>
      <c r="C29" s="240"/>
      <c r="D29" s="240"/>
      <c r="E29" s="240"/>
      <c r="F29" s="240"/>
      <c r="G29" s="240"/>
      <c r="H29" s="11" t="s">
        <v>39</v>
      </c>
      <c r="I29" s="11" t="s">
        <v>40</v>
      </c>
    </row>
    <row r="30" spans="1:256" customFormat="1" ht="18" x14ac:dyDescent="0.2">
      <c r="A30" s="2" t="s">
        <v>5</v>
      </c>
      <c r="B30" s="222" t="s">
        <v>201</v>
      </c>
      <c r="C30" s="222"/>
      <c r="D30" s="222"/>
      <c r="E30" s="222"/>
      <c r="F30" s="222"/>
      <c r="G30" s="222"/>
      <c r="H30" s="222"/>
      <c r="I30" s="109">
        <f>H22</f>
        <v>2449.44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customFormat="1" ht="15" x14ac:dyDescent="0.2">
      <c r="A31" s="242" t="s">
        <v>43</v>
      </c>
      <c r="B31" s="242"/>
      <c r="C31" s="242"/>
      <c r="D31" s="242"/>
      <c r="E31" s="242"/>
      <c r="F31" s="242"/>
      <c r="G31" s="242"/>
      <c r="H31" s="242"/>
      <c r="I31" s="110">
        <f>I30</f>
        <v>2449.44</v>
      </c>
      <c r="J31" s="6"/>
    </row>
    <row r="32" spans="1:256" customFormat="1" x14ac:dyDescent="0.2">
      <c r="A32" s="219"/>
      <c r="B32" s="219"/>
      <c r="C32" s="219"/>
      <c r="D32" s="219"/>
      <c r="E32" s="219"/>
      <c r="F32" s="219"/>
      <c r="G32" s="219"/>
      <c r="H32" s="219"/>
      <c r="I32" s="219"/>
      <c r="J32" s="6"/>
    </row>
    <row r="33" spans="1:10" customFormat="1" x14ac:dyDescent="0.2">
      <c r="A33" s="256" t="s">
        <v>44</v>
      </c>
      <c r="B33" s="256"/>
      <c r="C33" s="256"/>
      <c r="D33" s="256"/>
      <c r="E33" s="256"/>
      <c r="F33" s="256"/>
      <c r="G33" s="256"/>
      <c r="H33" s="256"/>
      <c r="I33" s="256"/>
      <c r="J33" s="6"/>
    </row>
    <row r="34" spans="1:10" customFormat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6"/>
    </row>
    <row r="35" spans="1:10" customFormat="1" ht="15.75" x14ac:dyDescent="0.2">
      <c r="A35" s="237" t="s">
        <v>45</v>
      </c>
      <c r="B35" s="237"/>
      <c r="C35" s="237"/>
      <c r="D35" s="237"/>
      <c r="E35" s="237"/>
      <c r="F35" s="237"/>
      <c r="G35" s="237"/>
      <c r="H35" s="237"/>
      <c r="I35" s="237"/>
      <c r="J35" s="6"/>
    </row>
    <row r="36" spans="1:10" customFormat="1" ht="15" x14ac:dyDescent="0.2">
      <c r="A36" s="253" t="s">
        <v>46</v>
      </c>
      <c r="B36" s="253"/>
      <c r="C36" s="253"/>
      <c r="D36" s="253"/>
      <c r="E36" s="253"/>
      <c r="F36" s="253"/>
      <c r="G36" s="253"/>
      <c r="H36" s="253"/>
      <c r="I36" s="253"/>
      <c r="J36" s="6"/>
    </row>
    <row r="37" spans="1:10" customFormat="1" ht="15" x14ac:dyDescent="0.2">
      <c r="A37" s="18" t="s">
        <v>47</v>
      </c>
      <c r="B37" s="254" t="s">
        <v>48</v>
      </c>
      <c r="C37" s="254"/>
      <c r="D37" s="254"/>
      <c r="E37" s="254"/>
      <c r="F37" s="254"/>
      <c r="G37" s="254"/>
      <c r="H37" s="254"/>
      <c r="I37" s="3" t="s">
        <v>49</v>
      </c>
      <c r="J37" s="6"/>
    </row>
    <row r="38" spans="1:10" customFormat="1" x14ac:dyDescent="0.2">
      <c r="A38" s="19" t="s">
        <v>5</v>
      </c>
      <c r="B38" s="249" t="s">
        <v>50</v>
      </c>
      <c r="C38" s="249"/>
      <c r="D38" s="249"/>
      <c r="E38" s="249"/>
      <c r="F38" s="249"/>
      <c r="G38" s="249"/>
      <c r="H38" s="20">
        <v>8.3299999999999999E-2</v>
      </c>
      <c r="I38" s="21">
        <f>ROUND($I$31*H38,2)</f>
        <v>204.04</v>
      </c>
      <c r="J38" s="6"/>
    </row>
    <row r="39" spans="1:10" customFormat="1" ht="42.75" customHeight="1" x14ac:dyDescent="0.2">
      <c r="A39" s="19" t="s">
        <v>8</v>
      </c>
      <c r="B39" s="255" t="s">
        <v>51</v>
      </c>
      <c r="C39" s="255"/>
      <c r="D39" s="255"/>
      <c r="E39" s="255"/>
      <c r="F39" s="255"/>
      <c r="G39" s="255"/>
      <c r="H39" s="22">
        <v>3.0249999999999999E-2</v>
      </c>
      <c r="I39" s="21">
        <f>ROUND($I$31*H39,2)</f>
        <v>74.099999999999994</v>
      </c>
      <c r="J39" s="6"/>
    </row>
    <row r="40" spans="1:10" customFormat="1" x14ac:dyDescent="0.2">
      <c r="A40" s="228" t="s">
        <v>43</v>
      </c>
      <c r="B40" s="228"/>
      <c r="C40" s="228"/>
      <c r="D40" s="228"/>
      <c r="E40" s="228"/>
      <c r="F40" s="228"/>
      <c r="G40" s="228"/>
      <c r="H40" s="228"/>
      <c r="I40" s="23">
        <f>SUM(I38:I39)</f>
        <v>278.14</v>
      </c>
      <c r="J40" s="6"/>
    </row>
    <row r="41" spans="1:10" customFormat="1" x14ac:dyDescent="0.2">
      <c r="A41" s="24" t="s">
        <v>11</v>
      </c>
      <c r="B41" s="251" t="s">
        <v>52</v>
      </c>
      <c r="C41" s="251"/>
      <c r="D41" s="251"/>
      <c r="E41" s="251"/>
      <c r="F41" s="251"/>
      <c r="G41" s="251"/>
      <c r="H41" s="251"/>
      <c r="I41" s="25">
        <f>ROUND($H$55*I40,2)</f>
        <v>98.18</v>
      </c>
      <c r="J41" s="206" t="s">
        <v>275</v>
      </c>
    </row>
    <row r="42" spans="1:10" s="28" customFormat="1" ht="15" x14ac:dyDescent="0.25">
      <c r="A42" s="219"/>
      <c r="B42" s="219"/>
      <c r="C42" s="219"/>
      <c r="D42" s="219"/>
      <c r="E42" s="219"/>
      <c r="F42" s="219"/>
      <c r="G42" s="219"/>
      <c r="H42" s="26" t="s">
        <v>43</v>
      </c>
      <c r="I42" s="27">
        <f>I40+I41</f>
        <v>376.32</v>
      </c>
    </row>
    <row r="43" spans="1:10" customFormat="1" ht="58.5" customHeight="1" x14ac:dyDescent="0.2">
      <c r="A43" s="243" t="s">
        <v>53</v>
      </c>
      <c r="B43" s="243"/>
      <c r="C43" s="243"/>
      <c r="D43" s="243"/>
      <c r="E43" s="243"/>
      <c r="F43" s="243"/>
      <c r="G43" s="243"/>
      <c r="H43" s="243"/>
      <c r="I43" s="243"/>
      <c r="J43" s="6"/>
    </row>
    <row r="44" spans="1:10" customFormat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6"/>
    </row>
    <row r="45" spans="1:10" s="6" customFormat="1" ht="15" x14ac:dyDescent="0.2">
      <c r="A45" s="252" t="s">
        <v>54</v>
      </c>
      <c r="B45" s="252"/>
      <c r="C45" s="252"/>
      <c r="D45" s="252"/>
      <c r="E45" s="252"/>
      <c r="F45" s="252"/>
      <c r="G45" s="252"/>
      <c r="H45" s="252"/>
      <c r="I45" s="252"/>
    </row>
    <row r="46" spans="1:10" s="6" customFormat="1" ht="30" x14ac:dyDescent="0.2">
      <c r="A46" s="29" t="s">
        <v>55</v>
      </c>
      <c r="B46" s="240" t="s">
        <v>56</v>
      </c>
      <c r="C46" s="240"/>
      <c r="D46" s="240"/>
      <c r="E46" s="240"/>
      <c r="F46" s="240"/>
      <c r="G46" s="240"/>
      <c r="H46" s="12" t="s">
        <v>57</v>
      </c>
      <c r="I46" s="12" t="s">
        <v>40</v>
      </c>
    </row>
    <row r="47" spans="1:10" s="6" customFormat="1" ht="12.75" x14ac:dyDescent="0.2">
      <c r="A47" s="30" t="s">
        <v>5</v>
      </c>
      <c r="B47" s="222" t="s">
        <v>58</v>
      </c>
      <c r="C47" s="222"/>
      <c r="D47" s="222"/>
      <c r="E47" s="222"/>
      <c r="F47" s="222"/>
      <c r="G47" s="222"/>
      <c r="H47" s="31">
        <v>0.2</v>
      </c>
      <c r="I47" s="32">
        <f t="shared" ref="I47:I54" si="0">ROUND($I$31*H47,2)</f>
        <v>489.89</v>
      </c>
    </row>
    <row r="48" spans="1:10" s="6" customFormat="1" ht="12.75" x14ac:dyDescent="0.2">
      <c r="A48" s="30" t="s">
        <v>8</v>
      </c>
      <c r="B48" s="222" t="s">
        <v>59</v>
      </c>
      <c r="C48" s="222"/>
      <c r="D48" s="222"/>
      <c r="E48" s="222"/>
      <c r="F48" s="222"/>
      <c r="G48" s="222"/>
      <c r="H48" s="31">
        <v>2.5000000000000001E-2</v>
      </c>
      <c r="I48" s="32">
        <f t="shared" si="0"/>
        <v>61.24</v>
      </c>
    </row>
    <row r="49" spans="1:10" s="6" customFormat="1" ht="12.75" x14ac:dyDescent="0.2">
      <c r="A49" s="30" t="s">
        <v>11</v>
      </c>
      <c r="B49" s="222" t="s">
        <v>60</v>
      </c>
      <c r="C49" s="222"/>
      <c r="D49" s="33" t="s">
        <v>61</v>
      </c>
      <c r="E49" s="34">
        <v>0.03</v>
      </c>
      <c r="F49" s="33" t="s">
        <v>62</v>
      </c>
      <c r="G49" s="35">
        <v>0.5</v>
      </c>
      <c r="H49" s="36">
        <f>E49*G49</f>
        <v>1.4999999999999999E-2</v>
      </c>
      <c r="I49" s="32">
        <f t="shared" si="0"/>
        <v>36.74</v>
      </c>
    </row>
    <row r="50" spans="1:10" s="6" customFormat="1" ht="12.75" x14ac:dyDescent="0.2">
      <c r="A50" s="30" t="s">
        <v>14</v>
      </c>
      <c r="B50" s="222" t="s">
        <v>63</v>
      </c>
      <c r="C50" s="222"/>
      <c r="D50" s="222"/>
      <c r="E50" s="222"/>
      <c r="F50" s="222"/>
      <c r="G50" s="222"/>
      <c r="H50" s="31">
        <v>1.4999999999999999E-2</v>
      </c>
      <c r="I50" s="32">
        <f t="shared" si="0"/>
        <v>36.74</v>
      </c>
    </row>
    <row r="51" spans="1:10" s="6" customFormat="1" ht="12.75" x14ac:dyDescent="0.2">
      <c r="A51" s="30" t="s">
        <v>16</v>
      </c>
      <c r="B51" s="222" t="s">
        <v>64</v>
      </c>
      <c r="C51" s="222"/>
      <c r="D51" s="222"/>
      <c r="E51" s="222"/>
      <c r="F51" s="222"/>
      <c r="G51" s="222"/>
      <c r="H51" s="31">
        <v>0.01</v>
      </c>
      <c r="I51" s="32">
        <f t="shared" si="0"/>
        <v>24.49</v>
      </c>
    </row>
    <row r="52" spans="1:10" s="6" customFormat="1" ht="12.75" x14ac:dyDescent="0.2">
      <c r="A52" s="30" t="s">
        <v>65</v>
      </c>
      <c r="B52" s="222" t="s">
        <v>66</v>
      </c>
      <c r="C52" s="222"/>
      <c r="D52" s="222"/>
      <c r="E52" s="222"/>
      <c r="F52" s="222"/>
      <c r="G52" s="222"/>
      <c r="H52" s="31">
        <v>6.0000000000000001E-3</v>
      </c>
      <c r="I52" s="32">
        <f t="shared" si="0"/>
        <v>14.7</v>
      </c>
    </row>
    <row r="53" spans="1:10" customFormat="1" x14ac:dyDescent="0.2">
      <c r="A53" s="30" t="s">
        <v>67</v>
      </c>
      <c r="B53" s="222" t="s">
        <v>68</v>
      </c>
      <c r="C53" s="222"/>
      <c r="D53" s="222"/>
      <c r="E53" s="222"/>
      <c r="F53" s="222"/>
      <c r="G53" s="222"/>
      <c r="H53" s="31">
        <v>2E-3</v>
      </c>
      <c r="I53" s="32">
        <f t="shared" si="0"/>
        <v>4.9000000000000004</v>
      </c>
      <c r="J53" s="6"/>
    </row>
    <row r="54" spans="1:10" customFormat="1" x14ac:dyDescent="0.2">
      <c r="A54" s="30" t="s">
        <v>69</v>
      </c>
      <c r="B54" s="222" t="s">
        <v>70</v>
      </c>
      <c r="C54" s="222"/>
      <c r="D54" s="222"/>
      <c r="E54" s="222"/>
      <c r="F54" s="222"/>
      <c r="G54" s="222"/>
      <c r="H54" s="31">
        <v>0.08</v>
      </c>
      <c r="I54" s="32">
        <f t="shared" si="0"/>
        <v>195.96</v>
      </c>
      <c r="J54" s="6"/>
    </row>
    <row r="55" spans="1:10" customFormat="1" x14ac:dyDescent="0.2">
      <c r="A55" s="228" t="s">
        <v>43</v>
      </c>
      <c r="B55" s="228"/>
      <c r="C55" s="228"/>
      <c r="D55" s="228"/>
      <c r="E55" s="228"/>
      <c r="F55" s="228"/>
      <c r="G55" s="228"/>
      <c r="H55" s="37">
        <f>SUM(H47:H54)</f>
        <v>0.35300000000000004</v>
      </c>
      <c r="I55" s="38">
        <f>SUM(I47:I54)</f>
        <v>864.66000000000008</v>
      </c>
      <c r="J55" s="6"/>
    </row>
    <row r="56" spans="1:10" customFormat="1" x14ac:dyDescent="0.2">
      <c r="A56" s="39"/>
      <c r="B56" s="40"/>
      <c r="C56" s="40"/>
      <c r="D56" s="40"/>
      <c r="E56" s="40"/>
      <c r="F56" s="40"/>
      <c r="G56" s="40"/>
      <c r="H56" s="41"/>
      <c r="I56" s="42"/>
      <c r="J56" s="6"/>
    </row>
    <row r="57" spans="1:10" customFormat="1" ht="42" customHeight="1" x14ac:dyDescent="0.2">
      <c r="A57" s="243" t="s">
        <v>71</v>
      </c>
      <c r="B57" s="243"/>
      <c r="C57" s="243"/>
      <c r="D57" s="243"/>
      <c r="E57" s="243"/>
      <c r="F57" s="243"/>
      <c r="G57" s="243"/>
      <c r="H57" s="243"/>
      <c r="I57" s="243"/>
      <c r="J57" s="6"/>
    </row>
    <row r="58" spans="1:10" customFormat="1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6"/>
    </row>
    <row r="59" spans="1:10" customFormat="1" ht="15" x14ac:dyDescent="0.2">
      <c r="A59" s="244" t="s">
        <v>72</v>
      </c>
      <c r="B59" s="244"/>
      <c r="C59" s="244"/>
      <c r="D59" s="244"/>
      <c r="E59" s="244"/>
      <c r="F59" s="244"/>
      <c r="G59" s="244"/>
      <c r="H59" s="244"/>
      <c r="I59" s="244"/>
      <c r="J59" s="6"/>
    </row>
    <row r="60" spans="1:10" customFormat="1" ht="15" x14ac:dyDescent="0.2">
      <c r="A60" s="43" t="s">
        <v>73</v>
      </c>
      <c r="B60" s="240" t="s">
        <v>74</v>
      </c>
      <c r="C60" s="240"/>
      <c r="D60" s="240"/>
      <c r="E60" s="240"/>
      <c r="F60" s="240"/>
      <c r="G60" s="240"/>
      <c r="H60" s="240"/>
      <c r="I60" s="12" t="s">
        <v>49</v>
      </c>
      <c r="J60" s="6"/>
    </row>
    <row r="61" spans="1:10" customFormat="1" x14ac:dyDescent="0.2">
      <c r="A61" s="19" t="s">
        <v>5</v>
      </c>
      <c r="B61" s="222" t="s">
        <v>75</v>
      </c>
      <c r="C61" s="222"/>
      <c r="D61" s="222"/>
      <c r="E61" s="222"/>
      <c r="F61" s="222"/>
      <c r="G61" s="222"/>
      <c r="H61" s="222"/>
      <c r="I61" s="32">
        <f>IF(ROUND((H62*H64*H63)-(I31*0.06),2)&lt;0,0,ROUND((H62*H64*H63)-(I31*0.06),2))</f>
        <v>64.23</v>
      </c>
      <c r="J61" s="6"/>
    </row>
    <row r="62" spans="1:10" customFormat="1" x14ac:dyDescent="0.2">
      <c r="A62" s="19"/>
      <c r="B62" s="225" t="s">
        <v>76</v>
      </c>
      <c r="C62" s="225"/>
      <c r="D62" s="225"/>
      <c r="E62" s="225"/>
      <c r="F62" s="225"/>
      <c r="G62" s="225"/>
      <c r="H62" s="44">
        <v>4.8</v>
      </c>
      <c r="I62" s="45" t="s">
        <v>7</v>
      </c>
      <c r="J62" s="6"/>
    </row>
    <row r="63" spans="1:10" customFormat="1" x14ac:dyDescent="0.2">
      <c r="A63" s="19"/>
      <c r="B63" s="225" t="s">
        <v>77</v>
      </c>
      <c r="C63" s="225"/>
      <c r="D63" s="225"/>
      <c r="E63" s="225"/>
      <c r="F63" s="225"/>
      <c r="G63" s="225"/>
      <c r="H63" s="46">
        <v>2</v>
      </c>
      <c r="I63" s="45"/>
    </row>
    <row r="64" spans="1:10" customFormat="1" x14ac:dyDescent="0.2">
      <c r="A64" s="19"/>
      <c r="B64" s="225" t="s">
        <v>78</v>
      </c>
      <c r="C64" s="225"/>
      <c r="D64" s="225"/>
      <c r="E64" s="225"/>
      <c r="F64" s="225"/>
      <c r="G64" s="225"/>
      <c r="H64" s="47">
        <v>22</v>
      </c>
      <c r="I64" s="45"/>
    </row>
    <row r="65" spans="1:10" customFormat="1" x14ac:dyDescent="0.2">
      <c r="A65" s="19"/>
      <c r="B65" s="250" t="s">
        <v>79</v>
      </c>
      <c r="C65" s="250"/>
      <c r="D65" s="250"/>
      <c r="E65" s="250"/>
      <c r="F65" s="250"/>
      <c r="G65" s="250"/>
      <c r="H65" s="48">
        <v>0.06</v>
      </c>
      <c r="I65" s="49"/>
    </row>
    <row r="66" spans="1:10" customFormat="1" x14ac:dyDescent="0.2">
      <c r="A66" s="19" t="s">
        <v>8</v>
      </c>
      <c r="B66" s="222" t="s">
        <v>80</v>
      </c>
      <c r="C66" s="222"/>
      <c r="D66" s="222"/>
      <c r="E66" s="222"/>
      <c r="F66" s="222"/>
      <c r="G66" s="222"/>
      <c r="H66" s="222"/>
      <c r="I66" s="32">
        <f>($H$67*$H$68)*(1-$H$69)</f>
        <v>521.31200000000001</v>
      </c>
    </row>
    <row r="67" spans="1:10" customFormat="1" x14ac:dyDescent="0.2">
      <c r="A67" s="19"/>
      <c r="B67" s="225" t="s">
        <v>81</v>
      </c>
      <c r="C67" s="225"/>
      <c r="D67" s="225"/>
      <c r="E67" s="225"/>
      <c r="F67" s="225"/>
      <c r="G67" s="225"/>
      <c r="H67" s="44">
        <v>29.62</v>
      </c>
      <c r="I67" s="45" t="s">
        <v>7</v>
      </c>
    </row>
    <row r="68" spans="1:10" customFormat="1" x14ac:dyDescent="0.2">
      <c r="A68" s="50"/>
      <c r="B68" s="225" t="s">
        <v>83</v>
      </c>
      <c r="C68" s="225"/>
      <c r="D68" s="225"/>
      <c r="E68" s="225"/>
      <c r="F68" s="225"/>
      <c r="G68" s="225"/>
      <c r="H68" s="47">
        <v>22</v>
      </c>
      <c r="I68" s="45"/>
    </row>
    <row r="69" spans="1:10" customFormat="1" x14ac:dyDescent="0.2">
      <c r="A69" s="50"/>
      <c r="B69" s="225" t="s">
        <v>84</v>
      </c>
      <c r="C69" s="225"/>
      <c r="D69" s="225"/>
      <c r="E69" s="225"/>
      <c r="F69" s="225"/>
      <c r="G69" s="225"/>
      <c r="H69" s="51">
        <v>0.2</v>
      </c>
      <c r="I69" s="45"/>
    </row>
    <row r="70" spans="1:10" customFormat="1" x14ac:dyDescent="0.2">
      <c r="A70" s="19" t="s">
        <v>11</v>
      </c>
      <c r="B70" s="241" t="s">
        <v>202</v>
      </c>
      <c r="C70" s="241"/>
      <c r="D70" s="241"/>
      <c r="E70" s="241"/>
      <c r="F70" s="241"/>
      <c r="G70" s="241"/>
      <c r="H70" s="52"/>
      <c r="I70" s="53">
        <v>157.77000000000001</v>
      </c>
    </row>
    <row r="71" spans="1:10" customFormat="1" x14ac:dyDescent="0.2">
      <c r="A71" s="19" t="s">
        <v>14</v>
      </c>
      <c r="B71" s="222" t="s">
        <v>203</v>
      </c>
      <c r="C71" s="222"/>
      <c r="D71" s="222"/>
      <c r="E71" s="222"/>
      <c r="F71" s="222"/>
      <c r="G71" s="222"/>
      <c r="H71" s="222"/>
      <c r="I71" s="54">
        <v>0</v>
      </c>
    </row>
    <row r="72" spans="1:10" customFormat="1" x14ac:dyDescent="0.2">
      <c r="A72" s="19" t="s">
        <v>16</v>
      </c>
      <c r="B72" s="241" t="s">
        <v>85</v>
      </c>
      <c r="C72" s="241"/>
      <c r="D72" s="241"/>
      <c r="E72" s="241"/>
      <c r="F72" s="241"/>
      <c r="G72" s="241"/>
      <c r="H72" s="241"/>
      <c r="I72" s="53">
        <v>0</v>
      </c>
    </row>
    <row r="73" spans="1:10" customFormat="1" x14ac:dyDescent="0.2">
      <c r="A73" s="19" t="s">
        <v>65</v>
      </c>
      <c r="B73" s="241" t="s">
        <v>85</v>
      </c>
      <c r="C73" s="241"/>
      <c r="D73" s="241"/>
      <c r="E73" s="241"/>
      <c r="F73" s="241"/>
      <c r="G73" s="241"/>
      <c r="H73" s="241"/>
      <c r="I73" s="55" t="s">
        <v>7</v>
      </c>
    </row>
    <row r="74" spans="1:10" customFormat="1" x14ac:dyDescent="0.2">
      <c r="A74" s="56"/>
      <c r="B74" s="228" t="s">
        <v>43</v>
      </c>
      <c r="C74" s="228"/>
      <c r="D74" s="228"/>
      <c r="E74" s="228"/>
      <c r="F74" s="228"/>
      <c r="G74" s="228"/>
      <c r="H74" s="228"/>
      <c r="I74" s="38">
        <f>SUM(I61:I73)</f>
        <v>743.31200000000001</v>
      </c>
    </row>
    <row r="75" spans="1:10" customFormat="1" x14ac:dyDescent="0.2">
      <c r="A75" s="219"/>
      <c r="B75" s="219"/>
      <c r="C75" s="219"/>
      <c r="D75" s="219"/>
      <c r="E75" s="219"/>
      <c r="F75" s="219"/>
      <c r="G75" s="219"/>
      <c r="H75" s="219"/>
      <c r="I75" s="219"/>
    </row>
    <row r="76" spans="1:10" customFormat="1" ht="41.25" customHeight="1" x14ac:dyDescent="0.2">
      <c r="A76" s="225" t="s">
        <v>87</v>
      </c>
      <c r="B76" s="225"/>
      <c r="C76" s="225"/>
      <c r="D76" s="225"/>
      <c r="E76" s="225"/>
      <c r="F76" s="225"/>
      <c r="G76" s="225"/>
      <c r="H76" s="225"/>
      <c r="I76" s="225"/>
    </row>
    <row r="77" spans="1:10" customFormat="1" x14ac:dyDescent="0.2">
      <c r="A77" s="219"/>
      <c r="B77" s="219"/>
      <c r="C77" s="219"/>
      <c r="D77" s="219"/>
      <c r="E77" s="219"/>
      <c r="F77" s="219"/>
      <c r="G77" s="219"/>
      <c r="H77" s="219"/>
      <c r="I77" s="219"/>
    </row>
    <row r="78" spans="1:10" customFormat="1" ht="15.75" x14ac:dyDescent="0.2">
      <c r="A78" s="235" t="s">
        <v>88</v>
      </c>
      <c r="B78" s="235"/>
      <c r="C78" s="235"/>
      <c r="D78" s="235"/>
      <c r="E78" s="235"/>
      <c r="F78" s="235"/>
      <c r="G78" s="235"/>
      <c r="H78" s="235"/>
      <c r="I78" s="235"/>
    </row>
    <row r="79" spans="1:10" customFormat="1" ht="15" x14ac:dyDescent="0.2">
      <c r="A79" s="12">
        <v>2</v>
      </c>
      <c r="B79" s="240" t="s">
        <v>89</v>
      </c>
      <c r="C79" s="240"/>
      <c r="D79" s="240"/>
      <c r="E79" s="240"/>
      <c r="F79" s="240"/>
      <c r="G79" s="240"/>
      <c r="H79" s="240"/>
      <c r="I79" s="12" t="s">
        <v>49</v>
      </c>
      <c r="J79" s="6"/>
    </row>
    <row r="80" spans="1:10" customFormat="1" x14ac:dyDescent="0.2">
      <c r="A80" s="2" t="s">
        <v>47</v>
      </c>
      <c r="B80" s="222" t="s">
        <v>48</v>
      </c>
      <c r="C80" s="222"/>
      <c r="D80" s="222"/>
      <c r="E80" s="222"/>
      <c r="F80" s="222"/>
      <c r="G80" s="222"/>
      <c r="H80" s="222"/>
      <c r="I80" s="5">
        <f>I42</f>
        <v>376.32</v>
      </c>
      <c r="J80" s="6"/>
    </row>
    <row r="81" spans="1:10" customFormat="1" x14ac:dyDescent="0.2">
      <c r="A81" s="2" t="s">
        <v>55</v>
      </c>
      <c r="B81" s="222" t="s">
        <v>56</v>
      </c>
      <c r="C81" s="222"/>
      <c r="D81" s="222"/>
      <c r="E81" s="222"/>
      <c r="F81" s="222"/>
      <c r="G81" s="222"/>
      <c r="H81" s="222"/>
      <c r="I81" s="5">
        <f>I55</f>
        <v>864.66000000000008</v>
      </c>
      <c r="J81" s="6"/>
    </row>
    <row r="82" spans="1:10" customFormat="1" x14ac:dyDescent="0.2">
      <c r="A82" s="2" t="s">
        <v>73</v>
      </c>
      <c r="B82" s="222" t="s">
        <v>74</v>
      </c>
      <c r="C82" s="222"/>
      <c r="D82" s="222"/>
      <c r="E82" s="222"/>
      <c r="F82" s="222"/>
      <c r="G82" s="222"/>
      <c r="H82" s="222"/>
      <c r="I82" s="5">
        <f>I74</f>
        <v>743.31200000000001</v>
      </c>
      <c r="J82" s="6"/>
    </row>
    <row r="83" spans="1:10" customFormat="1" x14ac:dyDescent="0.2">
      <c r="A83" s="242" t="s">
        <v>43</v>
      </c>
      <c r="B83" s="242"/>
      <c r="C83" s="242"/>
      <c r="D83" s="242"/>
      <c r="E83" s="242"/>
      <c r="F83" s="242"/>
      <c r="G83" s="242"/>
      <c r="H83" s="242"/>
      <c r="I83" s="57">
        <f>SUM(I80:I82)</f>
        <v>1984.2919999999999</v>
      </c>
      <c r="J83" s="6"/>
    </row>
    <row r="84" spans="1:10" customFormat="1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6"/>
    </row>
    <row r="85" spans="1:10" s="6" customFormat="1" ht="15.75" x14ac:dyDescent="0.2">
      <c r="A85" s="237" t="s">
        <v>90</v>
      </c>
      <c r="B85" s="237"/>
      <c r="C85" s="237"/>
      <c r="D85" s="237"/>
      <c r="E85" s="237"/>
      <c r="F85" s="237"/>
      <c r="G85" s="237"/>
      <c r="H85" s="237"/>
      <c r="I85" s="237"/>
    </row>
    <row r="86" spans="1:10" s="6" customFormat="1" ht="15" x14ac:dyDescent="0.2">
      <c r="A86" s="43">
        <v>3</v>
      </c>
      <c r="B86" s="239" t="s">
        <v>91</v>
      </c>
      <c r="C86" s="239"/>
      <c r="D86" s="239"/>
      <c r="E86" s="239"/>
      <c r="F86" s="239"/>
      <c r="G86" s="239"/>
      <c r="H86" s="239"/>
      <c r="I86" s="43" t="s">
        <v>92</v>
      </c>
    </row>
    <row r="87" spans="1:10" s="6" customFormat="1" ht="52.5" customHeight="1" x14ac:dyDescent="0.2">
      <c r="A87" s="19" t="s">
        <v>5</v>
      </c>
      <c r="B87" s="249" t="s">
        <v>93</v>
      </c>
      <c r="C87" s="249"/>
      <c r="D87" s="249"/>
      <c r="E87" s="249"/>
      <c r="F87" s="249"/>
      <c r="G87" s="249"/>
      <c r="H87" s="249"/>
      <c r="I87" s="58">
        <f>ROUND((($I$31/12)+($I$38/12)+($I$33/12/12)+($I$39/12))*(30/30)*0.05,2)</f>
        <v>11.36</v>
      </c>
    </row>
    <row r="88" spans="1:10" s="6" customFormat="1" ht="12.75" x14ac:dyDescent="0.2">
      <c r="A88" s="19" t="s">
        <v>8</v>
      </c>
      <c r="B88" s="241" t="s">
        <v>94</v>
      </c>
      <c r="C88" s="241"/>
      <c r="D88" s="241"/>
      <c r="E88" s="241"/>
      <c r="F88" s="241"/>
      <c r="G88" s="241"/>
      <c r="H88" s="241"/>
      <c r="I88" s="58">
        <f>ROUND($H$54*I87,2)</f>
        <v>0.91</v>
      </c>
    </row>
    <row r="89" spans="1:10" s="6" customFormat="1" ht="28.5" customHeight="1" x14ac:dyDescent="0.2">
      <c r="A89" s="19" t="s">
        <v>11</v>
      </c>
      <c r="B89" s="222" t="s">
        <v>95</v>
      </c>
      <c r="C89" s="222"/>
      <c r="D89" s="222"/>
      <c r="E89" s="222"/>
      <c r="F89" s="222"/>
      <c r="G89" s="222"/>
      <c r="H89" s="222"/>
      <c r="I89" s="58">
        <f>ROUND(((1/30)/$H$11)*$I$31*0.9,2)</f>
        <v>6.12</v>
      </c>
    </row>
    <row r="90" spans="1:10" s="6" customFormat="1" ht="12.75" x14ac:dyDescent="0.2">
      <c r="A90" s="19" t="s">
        <v>14</v>
      </c>
      <c r="B90" s="241" t="s">
        <v>96</v>
      </c>
      <c r="C90" s="241"/>
      <c r="D90" s="241"/>
      <c r="E90" s="241"/>
      <c r="F90" s="241"/>
      <c r="G90" s="241"/>
      <c r="H90" s="241"/>
      <c r="I90" s="58">
        <f>ROUND($H$55*I89,2)</f>
        <v>2.16</v>
      </c>
    </row>
    <row r="91" spans="1:10" s="6" customFormat="1" ht="12.75" x14ac:dyDescent="0.2">
      <c r="A91" s="19" t="s">
        <v>16</v>
      </c>
      <c r="B91" s="222" t="s">
        <v>97</v>
      </c>
      <c r="C91" s="222"/>
      <c r="D91" s="222"/>
      <c r="E91" s="222"/>
      <c r="F91" s="222"/>
      <c r="G91" s="222"/>
      <c r="H91" s="59">
        <v>0.04</v>
      </c>
      <c r="I91" s="58">
        <v>27.17</v>
      </c>
    </row>
    <row r="92" spans="1:10" s="6" customFormat="1" ht="12.75" x14ac:dyDescent="0.2">
      <c r="A92" s="228" t="s">
        <v>43</v>
      </c>
      <c r="B92" s="228"/>
      <c r="C92" s="228"/>
      <c r="D92" s="228"/>
      <c r="E92" s="228"/>
      <c r="F92" s="228"/>
      <c r="G92" s="228"/>
      <c r="H92" s="228"/>
      <c r="I92" s="38">
        <f>SUM(I87:I91)</f>
        <v>47.72</v>
      </c>
    </row>
    <row r="93" spans="1:10" s="6" customFormat="1" x14ac:dyDescent="0.2">
      <c r="A93" s="212"/>
      <c r="B93" s="212"/>
      <c r="C93" s="212"/>
      <c r="D93" s="212"/>
      <c r="E93" s="212"/>
      <c r="F93" s="212"/>
      <c r="G93" s="212"/>
      <c r="H93" s="212"/>
      <c r="I93" s="212"/>
    </row>
    <row r="94" spans="1:10" customFormat="1" ht="15.75" x14ac:dyDescent="0.2">
      <c r="A94" s="235" t="s">
        <v>98</v>
      </c>
      <c r="B94" s="235"/>
      <c r="C94" s="235"/>
      <c r="D94" s="235"/>
      <c r="E94" s="235"/>
      <c r="F94" s="235"/>
      <c r="G94" s="235"/>
      <c r="H94" s="235"/>
      <c r="I94" s="235"/>
      <c r="J94" s="6"/>
    </row>
    <row r="95" spans="1:10" customFormat="1" ht="36" customHeight="1" x14ac:dyDescent="0.2">
      <c r="A95" s="246" t="s">
        <v>99</v>
      </c>
      <c r="B95" s="246"/>
      <c r="C95" s="246"/>
      <c r="D95" s="246"/>
      <c r="E95" s="246"/>
      <c r="F95" s="246"/>
      <c r="G95" s="246"/>
      <c r="H95" s="246"/>
      <c r="I95" s="246"/>
    </row>
    <row r="96" spans="1:10" customFormat="1" ht="15" x14ac:dyDescent="0.2">
      <c r="A96" s="247" t="s">
        <v>100</v>
      </c>
      <c r="B96" s="247"/>
      <c r="C96" s="247"/>
      <c r="D96" s="247"/>
      <c r="E96" s="247"/>
      <c r="F96" s="247"/>
      <c r="G96" s="247"/>
      <c r="H96" s="247"/>
      <c r="I96" s="60">
        <f>I31</f>
        <v>2449.44</v>
      </c>
    </row>
    <row r="97" spans="1:9" customFormat="1" ht="15" x14ac:dyDescent="0.2">
      <c r="A97" s="248" t="s">
        <v>101</v>
      </c>
      <c r="B97" s="248"/>
      <c r="C97" s="248"/>
      <c r="D97" s="248"/>
      <c r="E97" s="248"/>
      <c r="F97" s="248"/>
      <c r="G97" s="248"/>
      <c r="H97" s="248"/>
      <c r="I97" s="248"/>
    </row>
    <row r="98" spans="1:9" customFormat="1" ht="15" x14ac:dyDescent="0.25">
      <c r="A98" s="61" t="s">
        <v>102</v>
      </c>
      <c r="B98" s="239" t="s">
        <v>103</v>
      </c>
      <c r="C98" s="239"/>
      <c r="D98" s="239"/>
      <c r="E98" s="239"/>
      <c r="F98" s="239"/>
      <c r="G98" s="239"/>
      <c r="H98" s="239"/>
      <c r="I98" s="61" t="s">
        <v>49</v>
      </c>
    </row>
    <row r="99" spans="1:9" customFormat="1" ht="33.75" customHeight="1" x14ac:dyDescent="0.25">
      <c r="A99" s="62" t="s">
        <v>5</v>
      </c>
      <c r="B99" s="222" t="s">
        <v>104</v>
      </c>
      <c r="C99" s="222"/>
      <c r="D99" s="222"/>
      <c r="E99" s="222"/>
      <c r="F99" s="222"/>
      <c r="G99" s="222"/>
      <c r="H99" s="222"/>
      <c r="I99" s="63">
        <v>20.77</v>
      </c>
    </row>
    <row r="100" spans="1:9" customFormat="1" x14ac:dyDescent="0.2">
      <c r="A100" s="64" t="s">
        <v>8</v>
      </c>
      <c r="B100" s="241" t="s">
        <v>105</v>
      </c>
      <c r="C100" s="241"/>
      <c r="D100" s="241"/>
      <c r="E100" s="241"/>
      <c r="F100" s="241"/>
      <c r="G100" s="241"/>
      <c r="H100" s="241"/>
      <c r="I100" s="32">
        <f>ROUND((1/30)/12*($I$96),2)</f>
        <v>6.8</v>
      </c>
    </row>
    <row r="101" spans="1:9" customFormat="1" x14ac:dyDescent="0.2">
      <c r="A101" s="64" t="s">
        <v>11</v>
      </c>
      <c r="B101" s="241" t="s">
        <v>106</v>
      </c>
      <c r="C101" s="241"/>
      <c r="D101" s="241"/>
      <c r="E101" s="241"/>
      <c r="F101" s="241"/>
      <c r="G101" s="241"/>
      <c r="H101" s="241"/>
      <c r="I101" s="32">
        <f>ROUND((5/30)/12*0.015*($I$96),2)</f>
        <v>0.51</v>
      </c>
    </row>
    <row r="102" spans="1:9" customFormat="1" ht="26.25" customHeight="1" x14ac:dyDescent="0.2">
      <c r="A102" s="64" t="s">
        <v>14</v>
      </c>
      <c r="B102" s="222" t="s">
        <v>107</v>
      </c>
      <c r="C102" s="222"/>
      <c r="D102" s="222"/>
      <c r="E102" s="222"/>
      <c r="F102" s="222"/>
      <c r="G102" s="222"/>
      <c r="H102" s="222"/>
      <c r="I102" s="32">
        <f>ROUND(((15/30)/12)*0.0078*($I$96),2)</f>
        <v>0.8</v>
      </c>
    </row>
    <row r="103" spans="1:9" customFormat="1" x14ac:dyDescent="0.2">
      <c r="A103" s="64" t="s">
        <v>16</v>
      </c>
      <c r="B103" s="222" t="s">
        <v>108</v>
      </c>
      <c r="C103" s="222"/>
      <c r="D103" s="222"/>
      <c r="E103" s="222"/>
      <c r="F103" s="222"/>
      <c r="G103" s="222"/>
      <c r="H103" s="222"/>
      <c r="I103" s="32">
        <f>ROUND((1+1/3)/12*(4/12)*0.02*($I$31),2)</f>
        <v>1.81</v>
      </c>
    </row>
    <row r="104" spans="1:9" customFormat="1" x14ac:dyDescent="0.2">
      <c r="A104" s="64" t="s">
        <v>65</v>
      </c>
      <c r="B104" s="241" t="s">
        <v>109</v>
      </c>
      <c r="C104" s="241"/>
      <c r="D104" s="241"/>
      <c r="E104" s="241"/>
      <c r="F104" s="241"/>
      <c r="G104" s="241"/>
      <c r="H104" s="241"/>
      <c r="I104" s="65">
        <f>ROUND(((1/30)/12)*($I$96),2)</f>
        <v>6.8</v>
      </c>
    </row>
    <row r="105" spans="1:9" customFormat="1" x14ac:dyDescent="0.2">
      <c r="A105" s="228" t="s">
        <v>43</v>
      </c>
      <c r="B105" s="228"/>
      <c r="C105" s="228"/>
      <c r="D105" s="228"/>
      <c r="E105" s="228"/>
      <c r="F105" s="228"/>
      <c r="G105" s="228"/>
      <c r="H105" s="228"/>
      <c r="I105" s="66">
        <f>SUM(I99:I104)</f>
        <v>37.49</v>
      </c>
    </row>
    <row r="106" spans="1:9" customFormat="1" x14ac:dyDescent="0.2">
      <c r="A106" s="64" t="s">
        <v>67</v>
      </c>
      <c r="B106" s="222" t="s">
        <v>110</v>
      </c>
      <c r="C106" s="222"/>
      <c r="D106" s="222"/>
      <c r="E106" s="222"/>
      <c r="F106" s="222"/>
      <c r="G106" s="222"/>
      <c r="H106" s="222"/>
      <c r="I106" s="25">
        <f>ROUND(H55*I105,2)</f>
        <v>13.23</v>
      </c>
    </row>
    <row r="107" spans="1:9" customFormat="1" x14ac:dyDescent="0.2">
      <c r="A107" s="228" t="s">
        <v>43</v>
      </c>
      <c r="B107" s="228"/>
      <c r="C107" s="228"/>
      <c r="D107" s="228"/>
      <c r="E107" s="228"/>
      <c r="F107" s="228"/>
      <c r="G107" s="228"/>
      <c r="H107" s="228"/>
      <c r="I107" s="38">
        <f>SUM(I105:I106)</f>
        <v>50.72</v>
      </c>
    </row>
    <row r="108" spans="1:9" customFormat="1" x14ac:dyDescent="0.2">
      <c r="A108" s="212"/>
      <c r="B108" s="212"/>
      <c r="C108" s="212"/>
      <c r="D108" s="212"/>
      <c r="E108" s="212"/>
      <c r="F108" s="212"/>
      <c r="G108" s="212"/>
      <c r="H108" s="212"/>
      <c r="I108" s="212"/>
    </row>
    <row r="109" spans="1:9" customFormat="1" ht="15" x14ac:dyDescent="0.2">
      <c r="A109" s="244" t="s">
        <v>111</v>
      </c>
      <c r="B109" s="244"/>
      <c r="C109" s="244"/>
      <c r="D109" s="244"/>
      <c r="E109" s="244"/>
      <c r="F109" s="244"/>
      <c r="G109" s="244"/>
      <c r="H109" s="244"/>
      <c r="I109" s="244"/>
    </row>
    <row r="110" spans="1:9" customFormat="1" ht="15" x14ac:dyDescent="0.2">
      <c r="A110" s="43" t="s">
        <v>112</v>
      </c>
      <c r="B110" s="239" t="s">
        <v>113</v>
      </c>
      <c r="C110" s="239"/>
      <c r="D110" s="239"/>
      <c r="E110" s="239"/>
      <c r="F110" s="239"/>
      <c r="G110" s="239"/>
      <c r="H110" s="239"/>
      <c r="I110" s="17" t="s">
        <v>49</v>
      </c>
    </row>
    <row r="111" spans="1:9" customFormat="1" x14ac:dyDescent="0.2">
      <c r="A111" s="19" t="s">
        <v>5</v>
      </c>
      <c r="B111" s="241" t="s">
        <v>114</v>
      </c>
      <c r="C111" s="241"/>
      <c r="D111" s="241"/>
      <c r="E111" s="241"/>
      <c r="F111" s="241"/>
      <c r="G111" s="241"/>
      <c r="H111" s="241"/>
      <c r="I111" s="53">
        <v>0</v>
      </c>
    </row>
    <row r="112" spans="1:9" customFormat="1" x14ac:dyDescent="0.2">
      <c r="A112" s="245" t="s">
        <v>43</v>
      </c>
      <c r="B112" s="245"/>
      <c r="C112" s="245"/>
      <c r="D112" s="245"/>
      <c r="E112" s="245"/>
      <c r="F112" s="245"/>
      <c r="G112" s="245"/>
      <c r="H112" s="245"/>
      <c r="I112" s="53">
        <v>0</v>
      </c>
    </row>
    <row r="113" spans="1:10" customFormat="1" x14ac:dyDescent="0.2">
      <c r="A113" s="64" t="s">
        <v>8</v>
      </c>
      <c r="B113" s="222" t="s">
        <v>115</v>
      </c>
      <c r="C113" s="222"/>
      <c r="D113" s="222"/>
      <c r="E113" s="222"/>
      <c r="F113" s="222"/>
      <c r="G113" s="222"/>
      <c r="H113" s="222"/>
      <c r="I113" s="67">
        <v>0</v>
      </c>
    </row>
    <row r="114" spans="1:10" customFormat="1" x14ac:dyDescent="0.2">
      <c r="A114" s="228" t="s">
        <v>43</v>
      </c>
      <c r="B114" s="228"/>
      <c r="C114" s="228"/>
      <c r="D114" s="228"/>
      <c r="E114" s="228"/>
      <c r="F114" s="228"/>
      <c r="G114" s="228"/>
      <c r="H114" s="228"/>
      <c r="I114" s="38">
        <v>0</v>
      </c>
    </row>
    <row r="115" spans="1:10" customFormat="1" x14ac:dyDescent="0.2">
      <c r="A115" s="212"/>
      <c r="B115" s="212"/>
      <c r="C115" s="212"/>
      <c r="D115" s="212"/>
      <c r="E115" s="212"/>
      <c r="F115" s="212"/>
      <c r="G115" s="212"/>
      <c r="H115" s="212"/>
      <c r="I115" s="212"/>
    </row>
    <row r="116" spans="1:10" customFormat="1" ht="25.5" customHeight="1" x14ac:dyDescent="0.2">
      <c r="A116" s="243" t="s">
        <v>116</v>
      </c>
      <c r="B116" s="243"/>
      <c r="C116" s="243"/>
      <c r="D116" s="243"/>
      <c r="E116" s="243"/>
      <c r="F116" s="243"/>
      <c r="G116" s="243"/>
      <c r="H116" s="243"/>
      <c r="I116" s="243"/>
    </row>
    <row r="117" spans="1:10" customFormat="1" x14ac:dyDescent="0.2">
      <c r="A117" s="212"/>
      <c r="B117" s="212"/>
      <c r="C117" s="212"/>
      <c r="D117" s="212"/>
      <c r="E117" s="212"/>
      <c r="F117" s="212"/>
      <c r="G117" s="212"/>
      <c r="H117" s="212"/>
      <c r="I117" s="212"/>
    </row>
    <row r="118" spans="1:10" customFormat="1" ht="15.75" x14ac:dyDescent="0.2">
      <c r="A118" s="235" t="s">
        <v>117</v>
      </c>
      <c r="B118" s="235"/>
      <c r="C118" s="235"/>
      <c r="D118" s="235"/>
      <c r="E118" s="235"/>
      <c r="F118" s="235"/>
      <c r="G118" s="235"/>
      <c r="H118" s="235"/>
      <c r="I118" s="235"/>
    </row>
    <row r="119" spans="1:10" customFormat="1" ht="15" x14ac:dyDescent="0.2">
      <c r="A119" s="12">
        <v>4</v>
      </c>
      <c r="B119" s="239" t="s">
        <v>118</v>
      </c>
      <c r="C119" s="239"/>
      <c r="D119" s="239"/>
      <c r="E119" s="239"/>
      <c r="F119" s="239"/>
      <c r="G119" s="239"/>
      <c r="H119" s="239"/>
      <c r="I119" s="17" t="s">
        <v>49</v>
      </c>
    </row>
    <row r="120" spans="1:10" customFormat="1" x14ac:dyDescent="0.2">
      <c r="A120" s="2" t="s">
        <v>102</v>
      </c>
      <c r="B120" s="241" t="s">
        <v>119</v>
      </c>
      <c r="C120" s="241"/>
      <c r="D120" s="241"/>
      <c r="E120" s="241"/>
      <c r="F120" s="241"/>
      <c r="G120" s="241"/>
      <c r="H120" s="241"/>
      <c r="I120" s="53">
        <f>I107</f>
        <v>50.72</v>
      </c>
    </row>
    <row r="121" spans="1:10" customFormat="1" x14ac:dyDescent="0.2">
      <c r="A121" s="2" t="s">
        <v>112</v>
      </c>
      <c r="B121" s="241" t="s">
        <v>120</v>
      </c>
      <c r="C121" s="241"/>
      <c r="D121" s="241"/>
      <c r="E121" s="241"/>
      <c r="F121" s="241"/>
      <c r="G121" s="241"/>
      <c r="H121" s="241"/>
      <c r="I121" s="53">
        <v>0</v>
      </c>
    </row>
    <row r="122" spans="1:10" customFormat="1" x14ac:dyDescent="0.2">
      <c r="A122" s="242" t="s">
        <v>43</v>
      </c>
      <c r="B122" s="242"/>
      <c r="C122" s="242"/>
      <c r="D122" s="242"/>
      <c r="E122" s="242"/>
      <c r="F122" s="242"/>
      <c r="G122" s="242"/>
      <c r="H122" s="242"/>
      <c r="I122" s="38">
        <f>SUM(I120:I121)</f>
        <v>50.72</v>
      </c>
    </row>
    <row r="123" spans="1:10" customFormat="1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</row>
    <row r="124" spans="1:10" customFormat="1" ht="15.75" x14ac:dyDescent="0.2">
      <c r="A124" s="235" t="s">
        <v>121</v>
      </c>
      <c r="B124" s="235"/>
      <c r="C124" s="235"/>
      <c r="D124" s="235"/>
      <c r="E124" s="235"/>
      <c r="F124" s="235"/>
      <c r="G124" s="235"/>
      <c r="H124" s="235"/>
      <c r="I124" s="235"/>
    </row>
    <row r="125" spans="1:10" customFormat="1" ht="15" x14ac:dyDescent="0.2">
      <c r="A125" s="43">
        <v>5</v>
      </c>
      <c r="B125" s="240" t="s">
        <v>122</v>
      </c>
      <c r="C125" s="240"/>
      <c r="D125" s="240"/>
      <c r="E125" s="240"/>
      <c r="F125" s="240"/>
      <c r="G125" s="240"/>
      <c r="H125" s="240"/>
      <c r="I125" s="43" t="s">
        <v>49</v>
      </c>
    </row>
    <row r="126" spans="1:10" customFormat="1" x14ac:dyDescent="0.2">
      <c r="A126" s="19" t="s">
        <v>5</v>
      </c>
      <c r="B126" s="222" t="s">
        <v>123</v>
      </c>
      <c r="C126" s="222"/>
      <c r="D126" s="222"/>
      <c r="E126" s="222"/>
      <c r="F126" s="222"/>
      <c r="G126" s="222"/>
      <c r="H126" s="222"/>
      <c r="I126" s="54">
        <f>Uniformes!G27</f>
        <v>0.85</v>
      </c>
    </row>
    <row r="127" spans="1:10" customFormat="1" x14ac:dyDescent="0.2">
      <c r="A127" s="19" t="s">
        <v>8</v>
      </c>
      <c r="B127" s="222" t="s">
        <v>124</v>
      </c>
      <c r="C127" s="222"/>
      <c r="D127" s="222"/>
      <c r="E127" s="222"/>
      <c r="F127" s="222"/>
      <c r="G127" s="222"/>
      <c r="H127" s="222"/>
      <c r="I127" s="54">
        <v>0</v>
      </c>
      <c r="J127" s="6"/>
    </row>
    <row r="128" spans="1:10" customFormat="1" x14ac:dyDescent="0.2">
      <c r="A128" s="19" t="s">
        <v>11</v>
      </c>
      <c r="B128" s="222" t="s">
        <v>125</v>
      </c>
      <c r="C128" s="222"/>
      <c r="D128" s="222"/>
      <c r="E128" s="222"/>
      <c r="F128" s="222"/>
      <c r="G128" s="222"/>
      <c r="H128" s="222"/>
      <c r="I128" s="54">
        <v>0</v>
      </c>
      <c r="J128" s="6"/>
    </row>
    <row r="129" spans="1:10" customFormat="1" x14ac:dyDescent="0.2">
      <c r="A129" s="19" t="s">
        <v>14</v>
      </c>
      <c r="B129" s="222" t="s">
        <v>126</v>
      </c>
      <c r="C129" s="222"/>
      <c r="D129" s="222"/>
      <c r="E129" s="222"/>
      <c r="F129" s="222"/>
      <c r="G129" s="222"/>
      <c r="H129" s="222"/>
      <c r="I129" s="54">
        <v>0</v>
      </c>
      <c r="J129" s="6"/>
    </row>
    <row r="130" spans="1:10" customFormat="1" x14ac:dyDescent="0.2">
      <c r="A130" s="228" t="s">
        <v>43</v>
      </c>
      <c r="B130" s="228"/>
      <c r="C130" s="228"/>
      <c r="D130" s="228"/>
      <c r="E130" s="228"/>
      <c r="F130" s="228"/>
      <c r="G130" s="228"/>
      <c r="H130" s="228"/>
      <c r="I130" s="57">
        <f>SUM(I126:I129)</f>
        <v>0.85</v>
      </c>
      <c r="J130" s="6"/>
    </row>
    <row r="131" spans="1:10" customFormat="1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6"/>
    </row>
    <row r="132" spans="1:10" customFormat="1" x14ac:dyDescent="0.2">
      <c r="A132" s="238" t="s">
        <v>127</v>
      </c>
      <c r="B132" s="238"/>
      <c r="C132" s="238"/>
      <c r="D132" s="238"/>
      <c r="E132" s="238"/>
      <c r="F132" s="238"/>
      <c r="G132" s="238"/>
      <c r="H132" s="238"/>
      <c r="I132" s="238"/>
      <c r="J132" s="6"/>
    </row>
    <row r="133" spans="1:10" customFormat="1" ht="18.75" x14ac:dyDescent="0.2">
      <c r="A133" s="68"/>
      <c r="B133" s="69"/>
      <c r="C133" s="69"/>
      <c r="D133" s="69"/>
      <c r="E133" s="69"/>
      <c r="F133" s="69"/>
      <c r="G133" s="69"/>
      <c r="H133" s="69"/>
      <c r="I133" s="70"/>
      <c r="J133" s="6"/>
    </row>
    <row r="134" spans="1:10" s="6" customFormat="1" ht="15.75" x14ac:dyDescent="0.2">
      <c r="A134" s="237" t="s">
        <v>128</v>
      </c>
      <c r="B134" s="237"/>
      <c r="C134" s="237"/>
      <c r="D134" s="237"/>
      <c r="E134" s="237"/>
      <c r="F134" s="237"/>
      <c r="G134" s="237"/>
      <c r="H134" s="237"/>
      <c r="I134" s="237"/>
    </row>
    <row r="135" spans="1:10" customFormat="1" ht="30" x14ac:dyDescent="0.2">
      <c r="A135" s="43">
        <v>6</v>
      </c>
      <c r="B135" s="239" t="s">
        <v>129</v>
      </c>
      <c r="C135" s="239"/>
      <c r="D135" s="239"/>
      <c r="E135" s="239"/>
      <c r="F135" s="239"/>
      <c r="G135" s="239"/>
      <c r="H135" s="12" t="s">
        <v>57</v>
      </c>
      <c r="I135" s="71" t="s">
        <v>40</v>
      </c>
      <c r="J135" s="6"/>
    </row>
    <row r="136" spans="1:10" customFormat="1" ht="42.75" customHeight="1" x14ac:dyDescent="0.2">
      <c r="A136" s="236" t="s">
        <v>130</v>
      </c>
      <c r="B136" s="236"/>
      <c r="C136" s="236"/>
      <c r="D136" s="236"/>
      <c r="E136" s="236"/>
      <c r="F136" s="236"/>
      <c r="G136" s="236"/>
      <c r="H136" s="72" t="s">
        <v>7</v>
      </c>
      <c r="I136" s="73">
        <f>SUM(I31+I83+I92+I122+I130)</f>
        <v>4533.0220000000008</v>
      </c>
      <c r="J136" s="6"/>
    </row>
    <row r="137" spans="1:10" customFormat="1" ht="15.75" x14ac:dyDescent="0.2">
      <c r="A137" s="1" t="s">
        <v>5</v>
      </c>
      <c r="B137" s="237" t="s">
        <v>131</v>
      </c>
      <c r="C137" s="237"/>
      <c r="D137" s="237"/>
      <c r="E137" s="237"/>
      <c r="F137" s="237"/>
      <c r="G137" s="237"/>
      <c r="H137" s="31">
        <v>2.9999999999999997E-4</v>
      </c>
      <c r="I137" s="32">
        <f>ROUND(H137*I136,2)</f>
        <v>1.36</v>
      </c>
      <c r="J137" s="6"/>
    </row>
    <row r="138" spans="1:10" customFormat="1" ht="45" customHeight="1" x14ac:dyDescent="0.2">
      <c r="A138" s="236" t="s">
        <v>132</v>
      </c>
      <c r="B138" s="236"/>
      <c r="C138" s="236"/>
      <c r="D138" s="236"/>
      <c r="E138" s="236"/>
      <c r="F138" s="236"/>
      <c r="G138" s="236"/>
      <c r="H138" s="74"/>
      <c r="I138" s="73">
        <f>SUM(I31+I83+I92+I122+I130+I137)</f>
        <v>4534.3820000000005</v>
      </c>
      <c r="J138" s="6"/>
    </row>
    <row r="139" spans="1:10" customFormat="1" ht="15.75" x14ac:dyDescent="0.2">
      <c r="A139" s="1" t="s">
        <v>8</v>
      </c>
      <c r="B139" s="237" t="s">
        <v>133</v>
      </c>
      <c r="C139" s="237"/>
      <c r="D139" s="237"/>
      <c r="E139" s="237"/>
      <c r="F139" s="237"/>
      <c r="G139" s="237"/>
      <c r="H139" s="31">
        <v>4.4999999999999999E-4</v>
      </c>
      <c r="I139" s="32">
        <f>ROUND(H139*I138,2)</f>
        <v>2.04</v>
      </c>
      <c r="J139" s="6"/>
    </row>
    <row r="140" spans="1:10" customFormat="1" ht="46.5" customHeight="1" x14ac:dyDescent="0.2">
      <c r="A140" s="236" t="s">
        <v>134</v>
      </c>
      <c r="B140" s="236"/>
      <c r="C140" s="236"/>
      <c r="D140" s="236"/>
      <c r="E140" s="236"/>
      <c r="F140" s="236"/>
      <c r="G140" s="236"/>
      <c r="H140" s="74" t="s">
        <v>7</v>
      </c>
      <c r="I140" s="73">
        <f>SUM(I31+I83+I92+I122+I130+I137+I139)</f>
        <v>4536.4220000000005</v>
      </c>
      <c r="J140" s="6"/>
    </row>
    <row r="141" spans="1:10" customFormat="1" ht="15.75" x14ac:dyDescent="0.2">
      <c r="A141" s="1" t="s">
        <v>11</v>
      </c>
      <c r="B141" s="237" t="s">
        <v>135</v>
      </c>
      <c r="C141" s="237"/>
      <c r="D141" s="237"/>
      <c r="E141" s="237"/>
      <c r="F141" s="237"/>
      <c r="G141" s="237"/>
      <c r="H141" s="20" t="s">
        <v>7</v>
      </c>
      <c r="I141" s="45" t="s">
        <v>7</v>
      </c>
      <c r="J141" s="6"/>
    </row>
    <row r="142" spans="1:10" customFormat="1" ht="15.75" x14ac:dyDescent="0.2">
      <c r="A142" s="19"/>
      <c r="B142" s="237" t="s">
        <v>136</v>
      </c>
      <c r="C142" s="237"/>
      <c r="D142" s="237"/>
      <c r="E142" s="237"/>
      <c r="F142" s="237"/>
      <c r="G142" s="237"/>
      <c r="H142" s="20" t="s">
        <v>7</v>
      </c>
      <c r="I142" s="45" t="s">
        <v>7</v>
      </c>
      <c r="J142" s="6"/>
    </row>
    <row r="143" spans="1:10" customFormat="1" ht="15.75" x14ac:dyDescent="0.2">
      <c r="A143" s="19"/>
      <c r="B143" s="232" t="s">
        <v>137</v>
      </c>
      <c r="C143" s="232"/>
      <c r="D143" s="232"/>
      <c r="E143" s="232"/>
      <c r="F143" s="232"/>
      <c r="G143" s="232"/>
      <c r="H143" s="75">
        <v>0.03</v>
      </c>
      <c r="I143" s="65">
        <f>ROUND(($I$140/(1-$H$152))*H143,2)</f>
        <v>148.97999999999999</v>
      </c>
    </row>
    <row r="144" spans="1:10" customFormat="1" ht="15.75" x14ac:dyDescent="0.2">
      <c r="A144" s="19"/>
      <c r="B144" s="232" t="s">
        <v>138</v>
      </c>
      <c r="C144" s="232"/>
      <c r="D144" s="232"/>
      <c r="E144" s="232"/>
      <c r="F144" s="232"/>
      <c r="G144" s="232"/>
      <c r="H144" s="75">
        <v>6.4999999999999997E-3</v>
      </c>
      <c r="I144" s="65">
        <f>ROUND(($I$140/(1-$H$152))*H144,2)</f>
        <v>32.28</v>
      </c>
    </row>
    <row r="145" spans="1:13" customFormat="1" ht="15.75" x14ac:dyDescent="0.2">
      <c r="A145" s="19"/>
      <c r="B145" s="233" t="s">
        <v>139</v>
      </c>
      <c r="C145" s="233"/>
      <c r="D145" s="233"/>
      <c r="E145" s="233"/>
      <c r="F145" s="233"/>
      <c r="G145" s="233"/>
      <c r="H145" s="76" t="s">
        <v>7</v>
      </c>
      <c r="I145" s="45" t="s">
        <v>7</v>
      </c>
    </row>
    <row r="146" spans="1:13" customFormat="1" ht="15.75" x14ac:dyDescent="0.2">
      <c r="A146" s="19"/>
      <c r="B146" s="233" t="s">
        <v>140</v>
      </c>
      <c r="C146" s="233"/>
      <c r="D146" s="233"/>
      <c r="E146" s="233"/>
      <c r="F146" s="233"/>
      <c r="G146" s="233"/>
      <c r="H146" s="76" t="s">
        <v>7</v>
      </c>
      <c r="I146" s="45" t="s">
        <v>7</v>
      </c>
    </row>
    <row r="147" spans="1:13" customFormat="1" x14ac:dyDescent="0.2">
      <c r="A147" s="19"/>
      <c r="B147" s="234" t="s">
        <v>141</v>
      </c>
      <c r="C147" s="234"/>
      <c r="D147" s="234"/>
      <c r="E147" s="234"/>
      <c r="F147" s="234"/>
      <c r="G147" s="234"/>
      <c r="H147" s="76" t="s">
        <v>7</v>
      </c>
      <c r="I147" s="45" t="s">
        <v>7</v>
      </c>
    </row>
    <row r="148" spans="1:13" customFormat="1" ht="15.75" x14ac:dyDescent="0.2">
      <c r="A148" s="19"/>
      <c r="B148" s="235" t="s">
        <v>142</v>
      </c>
      <c r="C148" s="235"/>
      <c r="D148" s="235"/>
      <c r="E148" s="235"/>
      <c r="F148" s="235"/>
      <c r="G148" s="235"/>
      <c r="H148" s="76" t="s">
        <v>7</v>
      </c>
      <c r="I148" s="45" t="s">
        <v>7</v>
      </c>
    </row>
    <row r="149" spans="1:13" customFormat="1" ht="15.75" x14ac:dyDescent="0.2">
      <c r="A149" s="19"/>
      <c r="B149" s="232" t="s">
        <v>143</v>
      </c>
      <c r="C149" s="232"/>
      <c r="D149" s="232"/>
      <c r="E149" s="232"/>
      <c r="F149" s="232"/>
      <c r="G149" s="232"/>
      <c r="H149" s="75">
        <v>0.05</v>
      </c>
      <c r="I149" s="65">
        <f>ROUND(($I$140/(1-$H$152))*H149,2)</f>
        <v>248.3</v>
      </c>
    </row>
    <row r="150" spans="1:13" customFormat="1" x14ac:dyDescent="0.2">
      <c r="A150" s="228" t="s">
        <v>43</v>
      </c>
      <c r="B150" s="228"/>
      <c r="C150" s="228"/>
      <c r="D150" s="228"/>
      <c r="E150" s="228"/>
      <c r="F150" s="228"/>
      <c r="G150" s="228"/>
      <c r="H150" s="228"/>
      <c r="I150" s="38">
        <f>I137+I139+I143+I144+I149</f>
        <v>432.96000000000004</v>
      </c>
    </row>
    <row r="151" spans="1:13" customFormat="1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</row>
    <row r="152" spans="1:13" customFormat="1" x14ac:dyDescent="0.2">
      <c r="A152" s="229" t="s">
        <v>144</v>
      </c>
      <c r="B152" s="229"/>
      <c r="C152" s="229"/>
      <c r="D152" s="229"/>
      <c r="E152" s="229"/>
      <c r="F152" s="229"/>
      <c r="G152" s="229"/>
      <c r="H152" s="77">
        <f>SUM(H143:H149)</f>
        <v>8.6499999999999994E-2</v>
      </c>
      <c r="I152" s="78">
        <f>SUM(I143:I149)</f>
        <v>429.56</v>
      </c>
    </row>
    <row r="153" spans="1:13" customFormat="1" x14ac:dyDescent="0.2">
      <c r="A153" s="230" t="s">
        <v>145</v>
      </c>
      <c r="B153" s="230"/>
      <c r="C153" s="231" t="s">
        <v>146</v>
      </c>
      <c r="D153" s="231"/>
      <c r="E153" s="231"/>
      <c r="F153" s="231"/>
      <c r="G153" s="231"/>
      <c r="H153" s="231"/>
      <c r="I153" s="231"/>
    </row>
    <row r="154" spans="1:13" customFormat="1" x14ac:dyDescent="0.2">
      <c r="A154" s="230"/>
      <c r="B154" s="230"/>
      <c r="C154" s="231" t="s">
        <v>147</v>
      </c>
      <c r="D154" s="231"/>
      <c r="E154" s="231"/>
      <c r="F154" s="231"/>
      <c r="G154" s="231"/>
      <c r="H154" s="231"/>
      <c r="I154" s="231"/>
    </row>
    <row r="155" spans="1:13" customFormat="1" x14ac:dyDescent="0.2">
      <c r="A155" s="230"/>
      <c r="B155" s="230"/>
      <c r="C155" s="231" t="s">
        <v>148</v>
      </c>
      <c r="D155" s="231"/>
      <c r="E155" s="231"/>
      <c r="F155" s="231"/>
      <c r="G155" s="231"/>
      <c r="H155" s="231"/>
      <c r="I155" s="231"/>
    </row>
    <row r="156" spans="1:1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</row>
    <row r="157" spans="1:13" customFormat="1" ht="34.5" customHeight="1" x14ac:dyDescent="0.2">
      <c r="A157" s="225" t="s">
        <v>149</v>
      </c>
      <c r="B157" s="225"/>
      <c r="C157" s="225"/>
      <c r="D157" s="225"/>
      <c r="E157" s="225"/>
      <c r="F157" s="225"/>
      <c r="G157" s="225"/>
      <c r="H157" s="225"/>
      <c r="I157" s="225"/>
    </row>
    <row r="158" spans="1:13" customFormat="1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</row>
    <row r="159" spans="1:13" customFormat="1" ht="15.75" x14ac:dyDescent="0.2">
      <c r="A159" s="226" t="s">
        <v>150</v>
      </c>
      <c r="B159" s="226"/>
      <c r="C159" s="226"/>
      <c r="D159" s="226"/>
      <c r="E159" s="226"/>
      <c r="F159" s="226"/>
      <c r="G159" s="226"/>
      <c r="H159" s="226"/>
      <c r="I159" s="226"/>
      <c r="J159" s="6"/>
      <c r="K159" s="6"/>
      <c r="L159" s="6"/>
      <c r="M159" s="6"/>
    </row>
    <row r="160" spans="1:13" customFormat="1" ht="15" x14ac:dyDescent="0.2">
      <c r="A160" s="227" t="s">
        <v>151</v>
      </c>
      <c r="B160" s="227"/>
      <c r="C160" s="227"/>
      <c r="D160" s="227"/>
      <c r="E160" s="227"/>
      <c r="F160" s="227"/>
      <c r="G160" s="227"/>
      <c r="H160" s="227"/>
      <c r="I160" s="4" t="s">
        <v>49</v>
      </c>
      <c r="J160" s="6"/>
      <c r="K160" s="6"/>
      <c r="L160" s="6"/>
      <c r="M160" s="6"/>
    </row>
    <row r="161" spans="1:13" customFormat="1" x14ac:dyDescent="0.2">
      <c r="A161" s="79" t="s">
        <v>5</v>
      </c>
      <c r="B161" s="222" t="s">
        <v>152</v>
      </c>
      <c r="C161" s="222"/>
      <c r="D161" s="222"/>
      <c r="E161" s="222"/>
      <c r="F161" s="222"/>
      <c r="G161" s="222"/>
      <c r="H161" s="222"/>
      <c r="I161" s="80">
        <f>I31</f>
        <v>2449.44</v>
      </c>
      <c r="J161" s="6" t="s">
        <v>82</v>
      </c>
      <c r="K161" s="81"/>
      <c r="L161" s="6"/>
      <c r="M161" s="6"/>
    </row>
    <row r="162" spans="1:13" customFormat="1" x14ac:dyDescent="0.2">
      <c r="A162" s="79" t="s">
        <v>8</v>
      </c>
      <c r="B162" s="222" t="s">
        <v>45</v>
      </c>
      <c r="C162" s="222"/>
      <c r="D162" s="222"/>
      <c r="E162" s="222"/>
      <c r="F162" s="222"/>
      <c r="G162" s="222"/>
      <c r="H162" s="222"/>
      <c r="I162" s="54">
        <f>I83</f>
        <v>1984.2919999999999</v>
      </c>
      <c r="J162" s="202">
        <f>I162-1923.51</f>
        <v>60.781999999999925</v>
      </c>
      <c r="K162" s="6"/>
      <c r="L162" s="6"/>
      <c r="M162" s="6"/>
    </row>
    <row r="163" spans="1:13" customFormat="1" x14ac:dyDescent="0.2">
      <c r="A163" s="79" t="s">
        <v>11</v>
      </c>
      <c r="B163" s="222" t="s">
        <v>153</v>
      </c>
      <c r="C163" s="222"/>
      <c r="D163" s="222"/>
      <c r="E163" s="222"/>
      <c r="F163" s="222"/>
      <c r="G163" s="222"/>
      <c r="H163" s="222"/>
      <c r="I163" s="54">
        <f>I92</f>
        <v>47.72</v>
      </c>
      <c r="J163" s="6" t="s">
        <v>82</v>
      </c>
      <c r="K163" s="6"/>
      <c r="L163" s="6"/>
      <c r="M163" s="6"/>
    </row>
    <row r="164" spans="1:13" customFormat="1" x14ac:dyDescent="0.2">
      <c r="A164" s="79" t="s">
        <v>14</v>
      </c>
      <c r="B164" s="222" t="s">
        <v>154</v>
      </c>
      <c r="C164" s="222"/>
      <c r="D164" s="222"/>
      <c r="E164" s="222"/>
      <c r="F164" s="222"/>
      <c r="G164" s="222"/>
      <c r="H164" s="222"/>
      <c r="I164" s="54">
        <f>I122</f>
        <v>50.72</v>
      </c>
      <c r="J164" s="6" t="s">
        <v>82</v>
      </c>
      <c r="K164" s="6"/>
      <c r="L164" s="6"/>
      <c r="M164" s="6"/>
    </row>
    <row r="165" spans="1:13" customFormat="1" x14ac:dyDescent="0.2">
      <c r="A165" s="79" t="s">
        <v>16</v>
      </c>
      <c r="B165" s="222" t="s">
        <v>155</v>
      </c>
      <c r="C165" s="222"/>
      <c r="D165" s="222"/>
      <c r="E165" s="222"/>
      <c r="F165" s="222"/>
      <c r="G165" s="222"/>
      <c r="H165" s="222"/>
      <c r="I165" s="54">
        <f>I130</f>
        <v>0.85</v>
      </c>
      <c r="J165" s="6" t="s">
        <v>82</v>
      </c>
      <c r="K165" s="6"/>
      <c r="L165" s="6"/>
      <c r="M165" s="6"/>
    </row>
    <row r="166" spans="1:13" customFormat="1" x14ac:dyDescent="0.2">
      <c r="A166" s="217" t="s">
        <v>156</v>
      </c>
      <c r="B166" s="217"/>
      <c r="C166" s="217"/>
      <c r="D166" s="217"/>
      <c r="E166" s="217"/>
      <c r="F166" s="217"/>
      <c r="G166" s="217"/>
      <c r="H166" s="217"/>
      <c r="I166" s="57">
        <f>SUM(I161:I165)</f>
        <v>4533.0220000000008</v>
      </c>
      <c r="J166" s="202">
        <f>I166-4472.24</f>
        <v>60.782000000001062</v>
      </c>
      <c r="K166" s="6"/>
      <c r="L166" s="6"/>
      <c r="M166" s="6"/>
    </row>
    <row r="167" spans="1:13" customFormat="1" x14ac:dyDescent="0.2">
      <c r="A167" s="82" t="s">
        <v>65</v>
      </c>
      <c r="B167" s="223" t="s">
        <v>157</v>
      </c>
      <c r="C167" s="223"/>
      <c r="D167" s="223"/>
      <c r="E167" s="223"/>
      <c r="F167" s="223"/>
      <c r="G167" s="223"/>
      <c r="H167" s="223"/>
      <c r="I167" s="54">
        <f>I150</f>
        <v>432.96000000000004</v>
      </c>
      <c r="J167" s="202">
        <f>I167-427.15</f>
        <v>5.8100000000000591</v>
      </c>
      <c r="K167" s="6"/>
      <c r="L167" s="6"/>
      <c r="M167" s="6"/>
    </row>
    <row r="168" spans="1:13" customFormat="1" x14ac:dyDescent="0.2">
      <c r="A168" s="217" t="s">
        <v>158</v>
      </c>
      <c r="B168" s="217"/>
      <c r="C168" s="217"/>
      <c r="D168" s="217"/>
      <c r="E168" s="217"/>
      <c r="F168" s="217"/>
      <c r="G168" s="217"/>
      <c r="H168" s="217"/>
      <c r="I168" s="57">
        <f>SUM(I166:I167)</f>
        <v>4965.9820000000009</v>
      </c>
      <c r="J168" s="202">
        <f>I168-4899.39</f>
        <v>66.592000000000553</v>
      </c>
      <c r="K168" s="203">
        <f>I168-J168</f>
        <v>4899.3900000000003</v>
      </c>
      <c r="L168" s="6"/>
      <c r="M168" s="6"/>
    </row>
    <row r="169" spans="1:13" customFormat="1" x14ac:dyDescent="0.2">
      <c r="A169" s="83"/>
      <c r="B169" s="83"/>
      <c r="C169" s="83"/>
      <c r="D169" s="83"/>
      <c r="E169" s="83"/>
      <c r="F169" s="83"/>
      <c r="G169" s="83"/>
      <c r="H169" s="84"/>
      <c r="I169" s="85"/>
      <c r="J169" s="6"/>
      <c r="K169" s="204">
        <f>K168*12</f>
        <v>58792.680000000008</v>
      </c>
      <c r="L169" s="7"/>
      <c r="M169" s="87"/>
    </row>
    <row r="170" spans="1:13" customFormat="1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7"/>
      <c r="K170" s="6"/>
      <c r="L170" s="6"/>
      <c r="M170" s="6"/>
    </row>
    <row r="171" spans="1:13" customFormat="1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6"/>
      <c r="K171" s="6"/>
      <c r="L171" s="6"/>
      <c r="M171" s="6"/>
    </row>
    <row r="172" spans="1:13" customFormat="1" ht="15" x14ac:dyDescent="0.2">
      <c r="A172" s="215" t="s">
        <v>159</v>
      </c>
      <c r="B172" s="215"/>
      <c r="C172" s="215"/>
      <c r="D172" s="215"/>
      <c r="E172" s="215"/>
      <c r="F172" s="215"/>
      <c r="G172" s="215"/>
      <c r="H172" s="215"/>
      <c r="I172" s="215"/>
      <c r="J172" s="6"/>
      <c r="K172" s="6"/>
      <c r="L172" s="6"/>
      <c r="M172" s="6"/>
    </row>
    <row r="173" spans="1:13" customFormat="1" ht="48" x14ac:dyDescent="0.2">
      <c r="A173" s="220" t="s">
        <v>160</v>
      </c>
      <c r="B173" s="220"/>
      <c r="C173" s="221" t="s">
        <v>161</v>
      </c>
      <c r="D173" s="221"/>
      <c r="E173" s="89" t="s">
        <v>162</v>
      </c>
      <c r="F173" s="221" t="s">
        <v>163</v>
      </c>
      <c r="G173" s="221"/>
      <c r="H173" s="88" t="s">
        <v>164</v>
      </c>
      <c r="I173" s="88" t="s">
        <v>165</v>
      </c>
      <c r="J173" s="6"/>
      <c r="K173" s="6"/>
      <c r="L173" s="6"/>
      <c r="M173" s="6"/>
    </row>
    <row r="174" spans="1:13" customFormat="1" x14ac:dyDescent="0.2">
      <c r="A174" s="213" t="s">
        <v>204</v>
      </c>
      <c r="B174" s="213"/>
      <c r="C174" s="214">
        <f>I168</f>
        <v>4965.9820000000009</v>
      </c>
      <c r="D174" s="214"/>
      <c r="E174" s="91">
        <v>1</v>
      </c>
      <c r="F174" s="214">
        <f>C174*E174</f>
        <v>4965.9820000000009</v>
      </c>
      <c r="G174" s="214"/>
      <c r="H174" s="92">
        <v>1</v>
      </c>
      <c r="I174" s="90">
        <f>F174*H174</f>
        <v>4965.9820000000009</v>
      </c>
      <c r="J174" s="6"/>
      <c r="K174" s="6"/>
      <c r="L174" s="6"/>
      <c r="M174" s="6"/>
    </row>
    <row r="175" spans="1:13" customFormat="1" x14ac:dyDescent="0.2">
      <c r="A175" s="212"/>
      <c r="B175" s="212"/>
      <c r="C175" s="212"/>
      <c r="D175" s="212"/>
      <c r="E175" s="212"/>
      <c r="F175" s="212"/>
      <c r="G175" s="212"/>
      <c r="H175" s="212"/>
      <c r="I175" s="93"/>
      <c r="J175" s="6"/>
      <c r="K175" s="6"/>
    </row>
    <row r="176" spans="1:13" customFormat="1" ht="15" x14ac:dyDescent="0.2">
      <c r="A176" s="215" t="s">
        <v>167</v>
      </c>
      <c r="B176" s="215"/>
      <c r="C176" s="215"/>
      <c r="D176" s="215"/>
      <c r="E176" s="215"/>
      <c r="F176" s="215"/>
      <c r="G176" s="215"/>
      <c r="H176" s="215"/>
      <c r="I176" s="215"/>
      <c r="J176" s="6"/>
      <c r="K176" s="6"/>
    </row>
    <row r="177" spans="1:11" customFormat="1" ht="15.75" x14ac:dyDescent="0.2">
      <c r="A177" s="216" t="s">
        <v>168</v>
      </c>
      <c r="B177" s="216"/>
      <c r="C177" s="216"/>
      <c r="D177" s="216"/>
      <c r="E177" s="216"/>
      <c r="F177" s="216"/>
      <c r="G177" s="216"/>
      <c r="H177" s="216"/>
      <c r="I177" s="216"/>
      <c r="J177" s="6"/>
      <c r="K177" s="6"/>
    </row>
    <row r="178" spans="1:11" customFormat="1" ht="15" x14ac:dyDescent="0.2">
      <c r="A178" s="210" t="s">
        <v>169</v>
      </c>
      <c r="B178" s="210"/>
      <c r="C178" s="210"/>
      <c r="D178" s="210"/>
      <c r="E178" s="210"/>
      <c r="F178" s="210"/>
      <c r="G178" s="210"/>
      <c r="H178" s="210"/>
      <c r="I178" s="94" t="s">
        <v>49</v>
      </c>
      <c r="J178" s="6"/>
      <c r="K178" s="6"/>
    </row>
    <row r="179" spans="1:11" customFormat="1" ht="15" x14ac:dyDescent="0.2">
      <c r="A179" s="95" t="s">
        <v>5</v>
      </c>
      <c r="B179" s="211" t="s">
        <v>170</v>
      </c>
      <c r="C179" s="211"/>
      <c r="D179" s="211"/>
      <c r="E179" s="211"/>
      <c r="F179" s="211"/>
      <c r="G179" s="211"/>
      <c r="H179" s="211"/>
      <c r="I179" s="96">
        <f>C174</f>
        <v>4965.9820000000009</v>
      </c>
      <c r="J179" s="6"/>
      <c r="K179" s="6"/>
    </row>
    <row r="180" spans="1:11" customFormat="1" ht="15" x14ac:dyDescent="0.2">
      <c r="A180" s="95" t="s">
        <v>8</v>
      </c>
      <c r="B180" s="211" t="s">
        <v>171</v>
      </c>
      <c r="C180" s="211"/>
      <c r="D180" s="211"/>
      <c r="E180" s="211"/>
      <c r="F180" s="211"/>
      <c r="G180" s="211"/>
      <c r="H180" s="211"/>
      <c r="I180" s="96">
        <f>C174*H174</f>
        <v>4965.9820000000009</v>
      </c>
      <c r="J180" s="6"/>
      <c r="K180" s="6"/>
    </row>
    <row r="181" spans="1:11" customFormat="1" ht="15" x14ac:dyDescent="0.2">
      <c r="A181" s="95" t="s">
        <v>11</v>
      </c>
      <c r="B181" s="211" t="s">
        <v>15</v>
      </c>
      <c r="C181" s="211"/>
      <c r="D181" s="211"/>
      <c r="E181" s="211"/>
      <c r="F181" s="211"/>
      <c r="G181" s="211"/>
      <c r="H181" s="211"/>
      <c r="I181" s="97">
        <v>12</v>
      </c>
      <c r="J181" s="6"/>
      <c r="K181" s="6"/>
    </row>
    <row r="182" spans="1:11" customFormat="1" ht="15" x14ac:dyDescent="0.2">
      <c r="A182" s="95" t="s">
        <v>14</v>
      </c>
      <c r="B182" s="211" t="s">
        <v>172</v>
      </c>
      <c r="C182" s="211"/>
      <c r="D182" s="211"/>
      <c r="E182" s="211"/>
      <c r="F182" s="211"/>
      <c r="G182" s="211"/>
      <c r="H182" s="211"/>
      <c r="I182" s="96">
        <f>I180*I181</f>
        <v>59591.784000000014</v>
      </c>
      <c r="J182" s="6"/>
      <c r="K182" s="99"/>
    </row>
    <row r="183" spans="1:11" customFormat="1" x14ac:dyDescent="0.2">
      <c r="A183" s="212"/>
      <c r="B183" s="212"/>
      <c r="C183" s="212"/>
      <c r="D183" s="212"/>
      <c r="E183" s="212"/>
      <c r="F183" s="212"/>
      <c r="G183" s="212"/>
      <c r="H183" s="212"/>
      <c r="I183" s="212"/>
      <c r="J183" s="6"/>
      <c r="K183" s="6"/>
    </row>
    <row r="186" spans="1:11" x14ac:dyDescent="0.2">
      <c r="A186" s="209" t="s">
        <v>281</v>
      </c>
      <c r="B186" s="209"/>
      <c r="C186" s="209"/>
    </row>
    <row r="187" spans="1:11" x14ac:dyDescent="0.2">
      <c r="A187" s="209"/>
      <c r="B187" s="209"/>
      <c r="C187" s="209"/>
    </row>
    <row r="188" spans="1:11" x14ac:dyDescent="0.2">
      <c r="A188" s="209"/>
      <c r="B188" s="209"/>
      <c r="C188" s="209"/>
    </row>
    <row r="189" spans="1:11" x14ac:dyDescent="0.2">
      <c r="A189" s="209"/>
      <c r="B189" s="209"/>
      <c r="C189" s="209"/>
    </row>
    <row r="190" spans="1:11" x14ac:dyDescent="0.2">
      <c r="A190" s="209"/>
      <c r="B190" s="209"/>
      <c r="C190" s="209"/>
    </row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1048397" customFormat="1" x14ac:dyDescent="0.2"/>
    <row r="1048398" customFormat="1" x14ac:dyDescent="0.2"/>
    <row r="1048399" customFormat="1" x14ac:dyDescent="0.2"/>
    <row r="1048400" customFormat="1" x14ac:dyDescent="0.2"/>
  </sheetData>
  <mergeCells count="233">
    <mergeCell ref="A6:I6"/>
    <mergeCell ref="A7:I7"/>
    <mergeCell ref="B8:G8"/>
    <mergeCell ref="H8:I8"/>
    <mergeCell ref="B9:G9"/>
    <mergeCell ref="H9:I9"/>
    <mergeCell ref="A1:I1"/>
    <mergeCell ref="A2:I2"/>
    <mergeCell ref="A3:I3"/>
    <mergeCell ref="A4:E4"/>
    <mergeCell ref="F4:I4"/>
    <mergeCell ref="A5:E5"/>
    <mergeCell ref="F5:I5"/>
    <mergeCell ref="A13:I13"/>
    <mergeCell ref="A14:E14"/>
    <mergeCell ref="F14:G14"/>
    <mergeCell ref="H14:I14"/>
    <mergeCell ref="A15:E15"/>
    <mergeCell ref="F15:G15"/>
    <mergeCell ref="H15:I15"/>
    <mergeCell ref="B10:G10"/>
    <mergeCell ref="H10:I10"/>
    <mergeCell ref="B11:G11"/>
    <mergeCell ref="H11:I11"/>
    <mergeCell ref="B12:G12"/>
    <mergeCell ref="H12:I12"/>
    <mergeCell ref="DI19:DP19"/>
    <mergeCell ref="Y19:AF19"/>
    <mergeCell ref="AG19:AN19"/>
    <mergeCell ref="AO19:AV19"/>
    <mergeCell ref="AW19:BD19"/>
    <mergeCell ref="BE19:BL19"/>
    <mergeCell ref="BM19:BT19"/>
    <mergeCell ref="A16:I16"/>
    <mergeCell ref="A17:I17"/>
    <mergeCell ref="A18:I18"/>
    <mergeCell ref="A19:I19"/>
    <mergeCell ref="J19:P19"/>
    <mergeCell ref="Q19:X19"/>
    <mergeCell ref="HI19:HP19"/>
    <mergeCell ref="HQ19:HX19"/>
    <mergeCell ref="HY19:IF19"/>
    <mergeCell ref="IG19:IN19"/>
    <mergeCell ref="IO19:IV19"/>
    <mergeCell ref="B20:G20"/>
    <mergeCell ref="H20:I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B24:G24"/>
    <mergeCell ref="H24:I24"/>
    <mergeCell ref="A25:I25"/>
    <mergeCell ref="A26:I26"/>
    <mergeCell ref="A27:I27"/>
    <mergeCell ref="A28:I28"/>
    <mergeCell ref="B21:G21"/>
    <mergeCell ref="H21:I21"/>
    <mergeCell ref="B22:G22"/>
    <mergeCell ref="H22:I22"/>
    <mergeCell ref="B23:G23"/>
    <mergeCell ref="H23:I23"/>
    <mergeCell ref="A35:I35"/>
    <mergeCell ref="A36:I36"/>
    <mergeCell ref="B37:H37"/>
    <mergeCell ref="B38:G38"/>
    <mergeCell ref="B39:G39"/>
    <mergeCell ref="A40:H40"/>
    <mergeCell ref="B29:G29"/>
    <mergeCell ref="B30:H30"/>
    <mergeCell ref="A31:H31"/>
    <mergeCell ref="A32:I32"/>
    <mergeCell ref="A33:I33"/>
    <mergeCell ref="A34:I34"/>
    <mergeCell ref="B47:G47"/>
    <mergeCell ref="B48:G48"/>
    <mergeCell ref="B49:C49"/>
    <mergeCell ref="B50:G50"/>
    <mergeCell ref="B51:G51"/>
    <mergeCell ref="B52:G52"/>
    <mergeCell ref="B41:H41"/>
    <mergeCell ref="A42:G42"/>
    <mergeCell ref="A43:I43"/>
    <mergeCell ref="A44:I44"/>
    <mergeCell ref="A45:I45"/>
    <mergeCell ref="B46:G46"/>
    <mergeCell ref="B60:H60"/>
    <mergeCell ref="B61:H61"/>
    <mergeCell ref="B62:G62"/>
    <mergeCell ref="B63:G63"/>
    <mergeCell ref="B64:G64"/>
    <mergeCell ref="B65:G65"/>
    <mergeCell ref="B53:G53"/>
    <mergeCell ref="B54:G54"/>
    <mergeCell ref="A55:G55"/>
    <mergeCell ref="A57:I57"/>
    <mergeCell ref="A58:I58"/>
    <mergeCell ref="A59:I59"/>
    <mergeCell ref="B72:H72"/>
    <mergeCell ref="B73:H73"/>
    <mergeCell ref="B74:H74"/>
    <mergeCell ref="A75:I75"/>
    <mergeCell ref="A76:I76"/>
    <mergeCell ref="A77:I77"/>
    <mergeCell ref="B66:H66"/>
    <mergeCell ref="B67:G67"/>
    <mergeCell ref="B68:G68"/>
    <mergeCell ref="B69:G69"/>
    <mergeCell ref="B70:G70"/>
    <mergeCell ref="B71:H71"/>
    <mergeCell ref="A84:I84"/>
    <mergeCell ref="A85:I85"/>
    <mergeCell ref="B86:H86"/>
    <mergeCell ref="B87:H87"/>
    <mergeCell ref="B88:H88"/>
    <mergeCell ref="B89:H89"/>
    <mergeCell ref="A78:I78"/>
    <mergeCell ref="B79:H79"/>
    <mergeCell ref="B80:H80"/>
    <mergeCell ref="B81:H81"/>
    <mergeCell ref="B82:H82"/>
    <mergeCell ref="A83:H83"/>
    <mergeCell ref="A96:H96"/>
    <mergeCell ref="A97:I97"/>
    <mergeCell ref="B98:H98"/>
    <mergeCell ref="B99:H99"/>
    <mergeCell ref="B100:H100"/>
    <mergeCell ref="B101:H101"/>
    <mergeCell ref="B90:H90"/>
    <mergeCell ref="B91:G91"/>
    <mergeCell ref="A92:H92"/>
    <mergeCell ref="A93:I93"/>
    <mergeCell ref="A94:I94"/>
    <mergeCell ref="A95:I95"/>
    <mergeCell ref="A108:I108"/>
    <mergeCell ref="A109:I109"/>
    <mergeCell ref="B110:H110"/>
    <mergeCell ref="B111:H111"/>
    <mergeCell ref="A112:H112"/>
    <mergeCell ref="B113:H113"/>
    <mergeCell ref="B102:H102"/>
    <mergeCell ref="B103:H103"/>
    <mergeCell ref="B104:H104"/>
    <mergeCell ref="A105:H105"/>
    <mergeCell ref="B106:H106"/>
    <mergeCell ref="A107:H107"/>
    <mergeCell ref="B120:H120"/>
    <mergeCell ref="B121:H121"/>
    <mergeCell ref="A122:H122"/>
    <mergeCell ref="A123:I123"/>
    <mergeCell ref="A124:I124"/>
    <mergeCell ref="B125:H125"/>
    <mergeCell ref="A114:H114"/>
    <mergeCell ref="A115:I115"/>
    <mergeCell ref="A116:I116"/>
    <mergeCell ref="A117:I117"/>
    <mergeCell ref="A118:I118"/>
    <mergeCell ref="B119:H119"/>
    <mergeCell ref="A132:I132"/>
    <mergeCell ref="A134:I134"/>
    <mergeCell ref="B135:G135"/>
    <mergeCell ref="A136:G136"/>
    <mergeCell ref="B137:G137"/>
    <mergeCell ref="A138:G138"/>
    <mergeCell ref="B126:H126"/>
    <mergeCell ref="B127:H127"/>
    <mergeCell ref="B128:H128"/>
    <mergeCell ref="B129:H129"/>
    <mergeCell ref="A130:H130"/>
    <mergeCell ref="A131:I131"/>
    <mergeCell ref="B145:G145"/>
    <mergeCell ref="B146:G146"/>
    <mergeCell ref="B147:G147"/>
    <mergeCell ref="B148:G148"/>
    <mergeCell ref="B149:G149"/>
    <mergeCell ref="A150:H150"/>
    <mergeCell ref="B139:G139"/>
    <mergeCell ref="A140:G140"/>
    <mergeCell ref="B141:G141"/>
    <mergeCell ref="B142:G142"/>
    <mergeCell ref="B143:G143"/>
    <mergeCell ref="B144:G144"/>
    <mergeCell ref="A156:I156"/>
    <mergeCell ref="A157:I157"/>
    <mergeCell ref="A158:I158"/>
    <mergeCell ref="A159:I159"/>
    <mergeCell ref="A160:H160"/>
    <mergeCell ref="B161:H161"/>
    <mergeCell ref="A151:I151"/>
    <mergeCell ref="A152:G152"/>
    <mergeCell ref="A153:B155"/>
    <mergeCell ref="C153:I153"/>
    <mergeCell ref="C154:I154"/>
    <mergeCell ref="C155:I155"/>
    <mergeCell ref="A168:H168"/>
    <mergeCell ref="A170:I170"/>
    <mergeCell ref="A171:I171"/>
    <mergeCell ref="A172:I172"/>
    <mergeCell ref="A173:B173"/>
    <mergeCell ref="C173:D173"/>
    <mergeCell ref="F173:G173"/>
    <mergeCell ref="B162:H162"/>
    <mergeCell ref="B163:H163"/>
    <mergeCell ref="B164:H164"/>
    <mergeCell ref="B165:H165"/>
    <mergeCell ref="A166:H166"/>
    <mergeCell ref="B167:H167"/>
    <mergeCell ref="A186:C190"/>
    <mergeCell ref="A178:H178"/>
    <mergeCell ref="B179:H179"/>
    <mergeCell ref="B180:H180"/>
    <mergeCell ref="B181:H181"/>
    <mergeCell ref="B182:H182"/>
 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204722" right="0.51181102362204722" top="0.78740157480314965" bottom="0.78740157480314965" header="0.31496062992125984" footer="0.31496062992125984"/>
  <pageSetup paperSize="9" scale="81" fitToWidth="0" fitToHeight="0" orientation="portrait" r:id="rId1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37"/>
  <sheetViews>
    <sheetView view="pageBreakPreview" zoomScale="60" zoomScaleNormal="100" workbookViewId="0">
      <selection sqref="A1:G37"/>
    </sheetView>
  </sheetViews>
  <sheetFormatPr defaultRowHeight="14.25" x14ac:dyDescent="0.2"/>
  <cols>
    <col min="1" max="1" width="19.75" style="6" customWidth="1"/>
    <col min="2" max="2" width="12.5" style="6" customWidth="1"/>
    <col min="3" max="3" width="12" style="6" customWidth="1"/>
    <col min="4" max="4" width="11.5" style="6" customWidth="1"/>
    <col min="5" max="5" width="11" style="6" customWidth="1"/>
    <col min="6" max="6" width="15" style="6" customWidth="1"/>
    <col min="7" max="7" width="11.75" style="6" customWidth="1"/>
    <col min="8" max="1021" width="10.625" customWidth="1"/>
    <col min="1022" max="1022" width="9" customWidth="1"/>
  </cols>
  <sheetData>
    <row r="2" spans="1:7" ht="15.75" x14ac:dyDescent="0.2">
      <c r="A2" s="280" t="s">
        <v>205</v>
      </c>
      <c r="B2" s="280"/>
      <c r="C2" s="280"/>
      <c r="D2" s="280"/>
      <c r="E2" s="280"/>
      <c r="F2" s="280"/>
      <c r="G2" s="280"/>
    </row>
    <row r="3" spans="1:7" ht="36" x14ac:dyDescent="0.2">
      <c r="A3" s="112" t="s">
        <v>206</v>
      </c>
      <c r="B3" s="113" t="s">
        <v>207</v>
      </c>
      <c r="C3" s="113" t="s">
        <v>208</v>
      </c>
      <c r="D3" s="113" t="s">
        <v>209</v>
      </c>
      <c r="E3" s="113" t="s">
        <v>210</v>
      </c>
      <c r="F3" s="113" t="s">
        <v>211</v>
      </c>
      <c r="G3" s="113" t="s">
        <v>212</v>
      </c>
    </row>
    <row r="4" spans="1:7" x14ac:dyDescent="0.2">
      <c r="A4" s="279"/>
      <c r="B4" s="279"/>
      <c r="C4" s="279"/>
      <c r="D4" s="279"/>
      <c r="E4" s="279"/>
      <c r="F4" s="279"/>
      <c r="G4" s="279"/>
    </row>
    <row r="5" spans="1:7" x14ac:dyDescent="0.2">
      <c r="A5" s="114" t="s">
        <v>213</v>
      </c>
      <c r="B5" s="115" t="s">
        <v>214</v>
      </c>
      <c r="C5" s="116">
        <v>2</v>
      </c>
      <c r="D5" s="117">
        <v>11</v>
      </c>
      <c r="E5" s="118">
        <f t="shared" ref="E5:E11" si="0">C5*D5</f>
        <v>22</v>
      </c>
      <c r="F5" s="119">
        <v>12</v>
      </c>
      <c r="G5" s="120">
        <f t="shared" ref="G5:G11" si="1">E5/F5</f>
        <v>1.8333333333333333</v>
      </c>
    </row>
    <row r="6" spans="1:7" ht="28.5" x14ac:dyDescent="0.2">
      <c r="A6" s="121" t="s">
        <v>215</v>
      </c>
      <c r="B6" s="122" t="s">
        <v>214</v>
      </c>
      <c r="C6" s="116">
        <v>2</v>
      </c>
      <c r="D6" s="117">
        <v>8</v>
      </c>
      <c r="E6" s="118">
        <f t="shared" si="0"/>
        <v>16</v>
      </c>
      <c r="F6" s="119">
        <v>12</v>
      </c>
      <c r="G6" s="120">
        <f t="shared" si="1"/>
        <v>1.3333333333333333</v>
      </c>
    </row>
    <row r="7" spans="1:7" ht="28.5" x14ac:dyDescent="0.2">
      <c r="A7" s="121" t="s">
        <v>216</v>
      </c>
      <c r="B7" s="122" t="s">
        <v>214</v>
      </c>
      <c r="C7" s="116">
        <v>2</v>
      </c>
      <c r="D7" s="117">
        <v>14.4</v>
      </c>
      <c r="E7" s="118">
        <f t="shared" si="0"/>
        <v>28.8</v>
      </c>
      <c r="F7" s="119">
        <v>12</v>
      </c>
      <c r="G7" s="120">
        <f t="shared" si="1"/>
        <v>2.4</v>
      </c>
    </row>
    <row r="8" spans="1:7" x14ac:dyDescent="0.2">
      <c r="A8" s="123" t="s">
        <v>217</v>
      </c>
      <c r="B8" s="115" t="s">
        <v>214</v>
      </c>
      <c r="C8" s="116">
        <v>1</v>
      </c>
      <c r="D8" s="117">
        <v>25</v>
      </c>
      <c r="E8" s="118">
        <f t="shared" si="0"/>
        <v>25</v>
      </c>
      <c r="F8" s="119">
        <v>12</v>
      </c>
      <c r="G8" s="120">
        <f t="shared" si="1"/>
        <v>2.0833333333333335</v>
      </c>
    </row>
    <row r="9" spans="1:7" x14ac:dyDescent="0.2">
      <c r="A9" s="111" t="s">
        <v>218</v>
      </c>
      <c r="B9" s="122" t="s">
        <v>219</v>
      </c>
      <c r="C9" s="116">
        <v>2</v>
      </c>
      <c r="D9" s="117">
        <v>12</v>
      </c>
      <c r="E9" s="118">
        <f t="shared" si="0"/>
        <v>24</v>
      </c>
      <c r="F9" s="119">
        <v>12</v>
      </c>
      <c r="G9" s="120">
        <f t="shared" si="1"/>
        <v>2</v>
      </c>
    </row>
    <row r="10" spans="1:7" ht="28.5" x14ac:dyDescent="0.2">
      <c r="A10" s="124" t="s">
        <v>220</v>
      </c>
      <c r="B10" s="122" t="s">
        <v>219</v>
      </c>
      <c r="C10" s="125">
        <v>3</v>
      </c>
      <c r="D10" s="126">
        <v>5</v>
      </c>
      <c r="E10" s="118">
        <f t="shared" si="0"/>
        <v>15</v>
      </c>
      <c r="F10" s="119">
        <v>12</v>
      </c>
      <c r="G10" s="120">
        <f t="shared" si="1"/>
        <v>1.25</v>
      </c>
    </row>
    <row r="11" spans="1:7" x14ac:dyDescent="0.2">
      <c r="A11" s="127" t="s">
        <v>221</v>
      </c>
      <c r="B11" s="114" t="s">
        <v>214</v>
      </c>
      <c r="C11" s="125">
        <v>1</v>
      </c>
      <c r="D11" s="126">
        <v>2</v>
      </c>
      <c r="E11" s="118">
        <f t="shared" si="0"/>
        <v>2</v>
      </c>
      <c r="F11" s="128">
        <v>12</v>
      </c>
      <c r="G11" s="129">
        <f t="shared" si="1"/>
        <v>0.16666666666666666</v>
      </c>
    </row>
    <row r="12" spans="1:7" x14ac:dyDescent="0.2">
      <c r="A12" s="278"/>
      <c r="B12" s="278"/>
      <c r="C12" s="278"/>
      <c r="D12" s="278"/>
      <c r="E12" s="278"/>
      <c r="F12" s="130" t="s">
        <v>222</v>
      </c>
      <c r="G12" s="131">
        <f>SUM(G5:G11)</f>
        <v>11.066666666666666</v>
      </c>
    </row>
    <row r="13" spans="1:7" ht="8.25" customHeight="1" x14ac:dyDescent="0.2">
      <c r="A13" s="279"/>
      <c r="B13" s="279"/>
      <c r="C13" s="279"/>
      <c r="D13" s="279"/>
      <c r="E13" s="279"/>
      <c r="F13" s="279"/>
      <c r="G13" s="279"/>
    </row>
    <row r="14" spans="1:7" ht="18" customHeight="1" x14ac:dyDescent="0.2">
      <c r="A14"/>
      <c r="B14" s="132"/>
      <c r="C14" s="132"/>
      <c r="D14"/>
      <c r="E14"/>
      <c r="F14"/>
      <c r="G14" s="133"/>
    </row>
    <row r="15" spans="1:7" x14ac:dyDescent="0.2">
      <c r="A15"/>
      <c r="B15" s="132"/>
      <c r="C15" s="132"/>
      <c r="D15"/>
      <c r="E15"/>
      <c r="F15"/>
      <c r="G15"/>
    </row>
    <row r="16" spans="1:7" x14ac:dyDescent="0.2">
      <c r="A16"/>
      <c r="B16" s="132"/>
      <c r="C16" s="132"/>
      <c r="D16"/>
      <c r="E16"/>
      <c r="F16"/>
      <c r="G16"/>
    </row>
    <row r="17" spans="1:7" x14ac:dyDescent="0.2">
      <c r="A17"/>
      <c r="B17" s="132"/>
      <c r="C17" s="132"/>
      <c r="D17"/>
      <c r="E17"/>
      <c r="F17"/>
      <c r="G17"/>
    </row>
    <row r="18" spans="1:7" ht="15.75" x14ac:dyDescent="0.2">
      <c r="A18" s="280" t="s">
        <v>223</v>
      </c>
      <c r="B18" s="280"/>
      <c r="C18" s="280"/>
      <c r="D18" s="280"/>
      <c r="E18" s="280"/>
      <c r="F18" s="280"/>
      <c r="G18" s="280"/>
    </row>
    <row r="19" spans="1:7" ht="36" x14ac:dyDescent="0.2">
      <c r="A19" s="112" t="s">
        <v>206</v>
      </c>
      <c r="B19" s="113" t="s">
        <v>207</v>
      </c>
      <c r="C19" s="113" t="s">
        <v>208</v>
      </c>
      <c r="D19" s="113" t="s">
        <v>209</v>
      </c>
      <c r="E19" s="113" t="s">
        <v>210</v>
      </c>
      <c r="F19" s="113" t="s">
        <v>211</v>
      </c>
      <c r="G19" s="113" t="s">
        <v>212</v>
      </c>
    </row>
    <row r="20" spans="1:7" x14ac:dyDescent="0.2">
      <c r="A20" s="281" t="s">
        <v>224</v>
      </c>
      <c r="B20" s="281"/>
      <c r="C20" s="281"/>
      <c r="D20" s="281"/>
      <c r="E20" s="281"/>
      <c r="F20" s="281"/>
      <c r="G20" s="281"/>
    </row>
    <row r="21" spans="1:7" x14ac:dyDescent="0.2">
      <c r="A21" s="114" t="s">
        <v>213</v>
      </c>
      <c r="B21" s="115" t="s">
        <v>214</v>
      </c>
      <c r="C21" s="116">
        <v>2</v>
      </c>
      <c r="D21" s="117">
        <v>1.1000000000000001</v>
      </c>
      <c r="E21" s="118">
        <f t="shared" ref="E21:E26" si="2">C21*D21</f>
        <v>2.2000000000000002</v>
      </c>
      <c r="F21" s="119">
        <v>12</v>
      </c>
      <c r="G21" s="120">
        <f t="shared" ref="G21:G26" si="3">E21/F21</f>
        <v>0.18333333333333335</v>
      </c>
    </row>
    <row r="22" spans="1:7" ht="28.5" x14ac:dyDescent="0.2">
      <c r="A22" s="121" t="s">
        <v>225</v>
      </c>
      <c r="B22" s="122" t="s">
        <v>214</v>
      </c>
      <c r="C22" s="116">
        <v>2</v>
      </c>
      <c r="D22" s="117">
        <v>1</v>
      </c>
      <c r="E22" s="118">
        <f t="shared" si="2"/>
        <v>2</v>
      </c>
      <c r="F22" s="119">
        <v>12</v>
      </c>
      <c r="G22" s="120">
        <f t="shared" si="3"/>
        <v>0.16666666666666666</v>
      </c>
    </row>
    <row r="23" spans="1:7" ht="28.5" x14ac:dyDescent="0.2">
      <c r="A23" s="121" t="s">
        <v>226</v>
      </c>
      <c r="B23" s="122" t="s">
        <v>214</v>
      </c>
      <c r="C23" s="116">
        <v>2</v>
      </c>
      <c r="D23" s="117">
        <v>1</v>
      </c>
      <c r="E23" s="118">
        <f t="shared" si="2"/>
        <v>2</v>
      </c>
      <c r="F23" s="119">
        <v>12</v>
      </c>
      <c r="G23" s="120">
        <f t="shared" si="3"/>
        <v>0.16666666666666666</v>
      </c>
    </row>
    <row r="24" spans="1:7" x14ac:dyDescent="0.2">
      <c r="A24" s="123" t="s">
        <v>217</v>
      </c>
      <c r="B24" s="115" t="s">
        <v>214</v>
      </c>
      <c r="C24" s="116">
        <v>1</v>
      </c>
      <c r="D24" s="117">
        <v>1</v>
      </c>
      <c r="E24" s="118">
        <f t="shared" si="2"/>
        <v>1</v>
      </c>
      <c r="F24" s="119">
        <v>12</v>
      </c>
      <c r="G24" s="120">
        <f t="shared" si="3"/>
        <v>8.3333333333333329E-2</v>
      </c>
    </row>
    <row r="25" spans="1:7" x14ac:dyDescent="0.2">
      <c r="A25" s="111" t="s">
        <v>218</v>
      </c>
      <c r="B25" s="122" t="s">
        <v>219</v>
      </c>
      <c r="C25" s="116">
        <v>2</v>
      </c>
      <c r="D25" s="117">
        <v>1</v>
      </c>
      <c r="E25" s="118">
        <f t="shared" si="2"/>
        <v>2</v>
      </c>
      <c r="F25" s="119">
        <v>12</v>
      </c>
      <c r="G25" s="120">
        <f t="shared" si="3"/>
        <v>0.16666666666666666</v>
      </c>
    </row>
    <row r="26" spans="1:7" x14ac:dyDescent="0.2">
      <c r="A26" s="127" t="s">
        <v>221</v>
      </c>
      <c r="B26" s="114" t="s">
        <v>214</v>
      </c>
      <c r="C26" s="125">
        <v>1</v>
      </c>
      <c r="D26" s="126">
        <v>1</v>
      </c>
      <c r="E26" s="134">
        <f t="shared" si="2"/>
        <v>1</v>
      </c>
      <c r="F26" s="128">
        <v>12</v>
      </c>
      <c r="G26" s="129">
        <f t="shared" si="3"/>
        <v>8.3333333333333329E-2</v>
      </c>
    </row>
    <row r="27" spans="1:7" x14ac:dyDescent="0.2">
      <c r="A27" s="278"/>
      <c r="B27" s="278"/>
      <c r="C27" s="278"/>
      <c r="D27" s="278"/>
      <c r="E27" s="278"/>
      <c r="F27" s="130" t="s">
        <v>222</v>
      </c>
      <c r="G27" s="131">
        <f>SUM(G21:G26)</f>
        <v>0.85</v>
      </c>
    </row>
    <row r="28" spans="1:7" ht="8.25" customHeight="1" x14ac:dyDescent="0.2">
      <c r="A28" s="279"/>
      <c r="B28" s="279"/>
      <c r="C28" s="279"/>
      <c r="D28" s="279"/>
      <c r="E28" s="279"/>
      <c r="F28" s="279"/>
      <c r="G28" s="279"/>
    </row>
    <row r="32" spans="1:7" x14ac:dyDescent="0.2">
      <c r="A32" s="277" t="s">
        <v>282</v>
      </c>
      <c r="B32" s="277"/>
      <c r="C32" s="277"/>
    </row>
    <row r="33" spans="1:3" x14ac:dyDescent="0.2">
      <c r="A33" s="277"/>
      <c r="B33" s="277"/>
      <c r="C33" s="277"/>
    </row>
    <row r="34" spans="1:3" x14ac:dyDescent="0.2">
      <c r="A34" s="277"/>
      <c r="B34" s="277"/>
      <c r="C34" s="277"/>
    </row>
    <row r="35" spans="1:3" x14ac:dyDescent="0.2">
      <c r="A35" s="277"/>
      <c r="B35" s="277"/>
      <c r="C35" s="277"/>
    </row>
    <row r="36" spans="1:3" x14ac:dyDescent="0.2">
      <c r="A36" s="277"/>
      <c r="B36" s="277"/>
      <c r="C36" s="277"/>
    </row>
    <row r="37" spans="1:3" x14ac:dyDescent="0.2">
      <c r="A37" s="277"/>
      <c r="B37" s="277"/>
      <c r="C37" s="277"/>
    </row>
  </sheetData>
  <mergeCells count="9">
    <mergeCell ref="A32:C37"/>
    <mergeCell ref="A27:E27"/>
    <mergeCell ref="A28:G28"/>
    <mergeCell ref="A2:G2"/>
    <mergeCell ref="A4:G4"/>
    <mergeCell ref="A12:E12"/>
    <mergeCell ref="A13:G13"/>
    <mergeCell ref="A18:G18"/>
    <mergeCell ref="A20:G20"/>
  </mergeCells>
  <pageMargins left="0.52165354330708702" right="0.30748031496063011" top="1.181102362204725" bottom="1.181102362204725" header="0.78740157480314998" footer="0.78740157480314998"/>
  <pageSetup paperSize="9" scale="69" fitToWidth="0" fitToHeight="0" pageOrder="overThenDown" orientation="portrait" r:id="rId1"/>
  <headerFooter alignWithMargins="0">
    <oddHeader>&amp;C&amp;"Times New Roman,Regular"&amp;12&amp;A</oddHeader>
    <oddFooter>&amp;C&amp;"Times New Roman,Regular"&amp;12Página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3"/>
  <sheetViews>
    <sheetView view="pageBreakPreview" zoomScale="60" zoomScaleNormal="100" workbookViewId="0">
      <selection sqref="A1:J23"/>
    </sheetView>
  </sheetViews>
  <sheetFormatPr defaultRowHeight="14.25" x14ac:dyDescent="0.2"/>
  <cols>
    <col min="1" max="1" width="9" customWidth="1"/>
    <col min="2" max="2" width="36.25" customWidth="1"/>
    <col min="3" max="3" width="12.125" customWidth="1"/>
    <col min="4" max="4" width="10.625" customWidth="1"/>
    <col min="5" max="5" width="8.875" customWidth="1"/>
    <col min="6" max="6" width="11.25" customWidth="1"/>
    <col min="7" max="8" width="16.25" customWidth="1"/>
    <col min="9" max="9" width="8" customWidth="1"/>
    <col min="10" max="10" width="16.875" customWidth="1"/>
    <col min="11" max="11" width="18.125" customWidth="1"/>
    <col min="12" max="12" width="15.125" customWidth="1"/>
    <col min="13" max="13" width="15.25" customWidth="1"/>
    <col min="14" max="14" width="23.375" bestFit="1" customWidth="1"/>
    <col min="15" max="15" width="9" customWidth="1"/>
  </cols>
  <sheetData>
    <row r="1" spans="1:14" ht="33" customHeight="1" x14ac:dyDescent="0.25">
      <c r="A1" s="287" t="s">
        <v>283</v>
      </c>
      <c r="B1" s="287"/>
      <c r="C1" s="287"/>
      <c r="D1" s="287"/>
      <c r="E1" s="287"/>
      <c r="F1" s="287"/>
      <c r="G1" s="287"/>
      <c r="H1" s="287"/>
      <c r="I1" s="287"/>
      <c r="J1" s="287"/>
      <c r="K1" s="135"/>
    </row>
    <row r="2" spans="1:14" ht="30" x14ac:dyDescent="0.2">
      <c r="A2" s="136" t="s">
        <v>227</v>
      </c>
      <c r="B2" s="18" t="s">
        <v>228</v>
      </c>
      <c r="C2" s="137" t="s">
        <v>229</v>
      </c>
      <c r="D2" s="288" t="s">
        <v>230</v>
      </c>
      <c r="E2" s="288"/>
      <c r="F2" s="138" t="s">
        <v>231</v>
      </c>
      <c r="G2" s="138" t="s">
        <v>232</v>
      </c>
      <c r="H2" s="138" t="s">
        <v>233</v>
      </c>
      <c r="I2" s="138" t="s">
        <v>234</v>
      </c>
      <c r="J2" s="139" t="s">
        <v>235</v>
      </c>
      <c r="K2" s="138" t="s">
        <v>236</v>
      </c>
      <c r="L2" s="140" t="s">
        <v>237</v>
      </c>
      <c r="M2" s="141" t="s">
        <v>238</v>
      </c>
      <c r="N2" s="141" t="s">
        <v>239</v>
      </c>
    </row>
    <row r="3" spans="1:14" ht="15" x14ac:dyDescent="0.25">
      <c r="A3" s="136">
        <v>1</v>
      </c>
      <c r="B3" s="142" t="s">
        <v>240</v>
      </c>
      <c r="C3" s="142" t="s">
        <v>241</v>
      </c>
      <c r="D3" s="289">
        <f>Aux__Manutenção_Predial!C177</f>
        <v>3611.7623830303032</v>
      </c>
      <c r="E3" s="289"/>
      <c r="F3" s="143">
        <v>1</v>
      </c>
      <c r="G3" s="144">
        <f t="shared" ref="G3:G13" si="0">D3*F3</f>
        <v>3611.7623830303032</v>
      </c>
      <c r="H3" s="144">
        <f>G3</f>
        <v>3611.7623830303032</v>
      </c>
      <c r="I3" s="143" t="s">
        <v>179</v>
      </c>
      <c r="J3" s="145">
        <f>(H3*8)+(H3/30*13)</f>
        <v>30459.196096888889</v>
      </c>
      <c r="K3" s="146">
        <f>H3</f>
        <v>3611.7623830303032</v>
      </c>
      <c r="L3" s="147">
        <f>H3/30*13</f>
        <v>1565.0970326464649</v>
      </c>
      <c r="M3" s="148"/>
      <c r="N3" s="148"/>
    </row>
    <row r="4" spans="1:14" ht="15" x14ac:dyDescent="0.25">
      <c r="A4" s="136">
        <v>2</v>
      </c>
      <c r="B4" s="142" t="s">
        <v>242</v>
      </c>
      <c r="C4" s="142" t="s">
        <v>241</v>
      </c>
      <c r="D4" s="289">
        <f>Servente_de_Limpeza_40h_!C174</f>
        <v>4063.040781818182</v>
      </c>
      <c r="E4" s="289"/>
      <c r="F4" s="143">
        <v>3</v>
      </c>
      <c r="G4" s="144">
        <f t="shared" si="0"/>
        <v>12189.122345454547</v>
      </c>
      <c r="H4" s="144">
        <f>G4</f>
        <v>12189.122345454547</v>
      </c>
      <c r="I4" s="143" t="s">
        <v>179</v>
      </c>
      <c r="J4" s="145">
        <f>(H4*8)+(H4/30*13)</f>
        <v>102794.93178000001</v>
      </c>
      <c r="K4" s="146">
        <f>H4</f>
        <v>12189.122345454547</v>
      </c>
      <c r="L4" s="147">
        <f>H4/30*13</f>
        <v>5281.9530163636373</v>
      </c>
      <c r="M4" s="148"/>
      <c r="N4" s="148"/>
    </row>
    <row r="5" spans="1:14" ht="15" customHeight="1" x14ac:dyDescent="0.2">
      <c r="A5" s="290">
        <v>3</v>
      </c>
      <c r="B5" s="142" t="s">
        <v>243</v>
      </c>
      <c r="C5" s="142" t="s">
        <v>244</v>
      </c>
      <c r="D5" s="283">
        <f>Servente_de_limpeza_Caxias_12h!I179</f>
        <v>1901.1052545454545</v>
      </c>
      <c r="E5" s="283"/>
      <c r="F5" s="143">
        <v>1</v>
      </c>
      <c r="G5" s="144">
        <f t="shared" si="0"/>
        <v>1901.1052545454545</v>
      </c>
      <c r="H5" s="291">
        <f>SUM(G5:G11)</f>
        <v>12924.948781818182</v>
      </c>
      <c r="I5" s="292" t="s">
        <v>179</v>
      </c>
      <c r="J5" s="293">
        <f>(H5*8)+(H5/30*13)</f>
        <v>109000.40139333333</v>
      </c>
      <c r="K5" s="285">
        <f>H5</f>
        <v>12924.948781818182</v>
      </c>
      <c r="L5" s="286">
        <f>H5/30*13</f>
        <v>5600.8111387878789</v>
      </c>
      <c r="M5" s="278"/>
      <c r="N5" s="278"/>
    </row>
    <row r="6" spans="1:14" ht="15" customHeight="1" x14ac:dyDescent="0.2">
      <c r="A6" s="290"/>
      <c r="B6" s="142" t="s">
        <v>245</v>
      </c>
      <c r="C6" s="142" t="s">
        <v>244</v>
      </c>
      <c r="D6" s="283">
        <f>Servente_de_limpeza_P_Fundo_12h!I179</f>
        <v>1843.7322545454545</v>
      </c>
      <c r="E6" s="283"/>
      <c r="F6" s="143">
        <v>1</v>
      </c>
      <c r="G6" s="144">
        <f t="shared" si="0"/>
        <v>1843.7322545454545</v>
      </c>
      <c r="H6" s="291"/>
      <c r="I6" s="292"/>
      <c r="J6" s="293"/>
      <c r="K6" s="285"/>
      <c r="L6" s="286"/>
      <c r="M6" s="278"/>
      <c r="N6" s="278"/>
    </row>
    <row r="7" spans="1:14" ht="15" customHeight="1" x14ac:dyDescent="0.2">
      <c r="A7" s="290"/>
      <c r="B7" s="142" t="s">
        <v>246</v>
      </c>
      <c r="C7" s="142" t="s">
        <v>244</v>
      </c>
      <c r="D7" s="283">
        <f>Servente_de_limpeza_Pelotas_12h!I180</f>
        <v>1827.9022545454545</v>
      </c>
      <c r="E7" s="283"/>
      <c r="F7" s="143">
        <v>1</v>
      </c>
      <c r="G7" s="144">
        <f t="shared" si="0"/>
        <v>1827.9022545454545</v>
      </c>
      <c r="H7" s="291"/>
      <c r="I7" s="292"/>
      <c r="J7" s="293"/>
      <c r="K7" s="285"/>
      <c r="L7" s="286"/>
      <c r="M7" s="278"/>
      <c r="N7" s="278"/>
    </row>
    <row r="8" spans="1:14" ht="15" customHeight="1" x14ac:dyDescent="0.2">
      <c r="A8" s="290"/>
      <c r="B8" s="142" t="s">
        <v>247</v>
      </c>
      <c r="C8" s="142" t="s">
        <v>244</v>
      </c>
      <c r="D8" s="283">
        <f>'Sevente_de_limpeza_S_Cruz_-_12h'!I180</f>
        <v>1851.6522545454545</v>
      </c>
      <c r="E8" s="283"/>
      <c r="F8" s="143">
        <v>1</v>
      </c>
      <c r="G8" s="144">
        <f t="shared" si="0"/>
        <v>1851.6522545454545</v>
      </c>
      <c r="H8" s="291"/>
      <c r="I8" s="292"/>
      <c r="J8" s="293"/>
      <c r="K8" s="285"/>
      <c r="L8" s="286"/>
      <c r="M8" s="278"/>
      <c r="N8" s="278"/>
    </row>
    <row r="9" spans="1:14" ht="15" customHeight="1" x14ac:dyDescent="0.2">
      <c r="A9" s="290"/>
      <c r="B9" s="142" t="s">
        <v>248</v>
      </c>
      <c r="C9" s="142" t="s">
        <v>244</v>
      </c>
      <c r="D9" s="283">
        <f>Servente_de_limpeza_S_Maria_12h!I180</f>
        <v>1878.2722545454546</v>
      </c>
      <c r="E9" s="283"/>
      <c r="F9" s="143">
        <v>1</v>
      </c>
      <c r="G9" s="144">
        <f t="shared" si="0"/>
        <v>1878.2722545454546</v>
      </c>
      <c r="H9" s="291"/>
      <c r="I9" s="292"/>
      <c r="J9" s="293"/>
      <c r="K9" s="285"/>
      <c r="L9" s="286"/>
      <c r="M9" s="278"/>
      <c r="N9" s="278"/>
    </row>
    <row r="10" spans="1:14" ht="15" customHeight="1" x14ac:dyDescent="0.2">
      <c r="A10" s="290"/>
      <c r="B10" s="142" t="s">
        <v>249</v>
      </c>
      <c r="C10" s="142" t="s">
        <v>244</v>
      </c>
      <c r="D10" s="283">
        <f>Servente_de_limpeza_S_Rosa_12h!I180</f>
        <v>1801.4922545454547</v>
      </c>
      <c r="E10" s="283"/>
      <c r="F10" s="143">
        <v>1</v>
      </c>
      <c r="G10" s="144">
        <f t="shared" si="0"/>
        <v>1801.4922545454547</v>
      </c>
      <c r="H10" s="291"/>
      <c r="I10" s="292"/>
      <c r="J10" s="293"/>
      <c r="K10" s="285"/>
      <c r="L10" s="286"/>
      <c r="M10" s="278"/>
      <c r="N10" s="278"/>
    </row>
    <row r="11" spans="1:14" ht="15" customHeight="1" x14ac:dyDescent="0.2">
      <c r="A11" s="290"/>
      <c r="B11" s="142" t="s">
        <v>250</v>
      </c>
      <c r="C11" s="142" t="s">
        <v>244</v>
      </c>
      <c r="D11" s="283">
        <f>Servente_de_Limpeza_Urug_12h!I180</f>
        <v>1820.7922545454546</v>
      </c>
      <c r="E11" s="283"/>
      <c r="F11" s="143">
        <v>1</v>
      </c>
      <c r="G11" s="144">
        <f t="shared" si="0"/>
        <v>1820.7922545454546</v>
      </c>
      <c r="H11" s="291"/>
      <c r="I11" s="292"/>
      <c r="J11" s="293"/>
      <c r="K11" s="285"/>
      <c r="L11" s="286"/>
      <c r="M11" s="278"/>
      <c r="N11" s="278"/>
    </row>
    <row r="12" spans="1:14" ht="15" x14ac:dyDescent="0.25">
      <c r="A12" s="136">
        <v>4</v>
      </c>
      <c r="B12" s="142" t="s">
        <v>251</v>
      </c>
      <c r="C12" s="142" t="s">
        <v>241</v>
      </c>
      <c r="D12" s="283">
        <f>Copeiro_!I180</f>
        <v>4033.9386606060607</v>
      </c>
      <c r="E12" s="283"/>
      <c r="F12" s="143">
        <v>1</v>
      </c>
      <c r="G12" s="144">
        <f t="shared" si="0"/>
        <v>4033.9386606060607</v>
      </c>
      <c r="H12" s="144">
        <f>G12</f>
        <v>4033.9386606060607</v>
      </c>
      <c r="I12" s="143" t="s">
        <v>179</v>
      </c>
      <c r="J12" s="145">
        <f>(H12*8)+(H12/30*13)</f>
        <v>34019.549371111112</v>
      </c>
      <c r="K12" s="146">
        <f>H12</f>
        <v>4033.9386606060607</v>
      </c>
      <c r="L12" s="147">
        <f>K12/30*13</f>
        <v>1748.0400862626263</v>
      </c>
      <c r="M12" s="148"/>
      <c r="N12" s="148"/>
    </row>
    <row r="13" spans="1:14" ht="15" x14ac:dyDescent="0.25">
      <c r="A13" s="136">
        <v>5</v>
      </c>
      <c r="B13" s="142" t="s">
        <v>224</v>
      </c>
      <c r="C13" s="142" t="s">
        <v>252</v>
      </c>
      <c r="D13" s="283">
        <f>Motorista_!I180</f>
        <v>4965.9820000000009</v>
      </c>
      <c r="E13" s="283"/>
      <c r="F13" s="143">
        <v>1</v>
      </c>
      <c r="G13" s="144">
        <f t="shared" si="0"/>
        <v>4965.9820000000009</v>
      </c>
      <c r="H13" s="144">
        <f>G13</f>
        <v>4965.9820000000009</v>
      </c>
      <c r="I13" s="143">
        <v>12</v>
      </c>
      <c r="J13" s="145">
        <f>H13*I13</f>
        <v>59591.784000000014</v>
      </c>
      <c r="K13" s="146">
        <f>H13</f>
        <v>4965.9820000000009</v>
      </c>
      <c r="L13" s="147">
        <f>K13/30*13</f>
        <v>2151.925533333334</v>
      </c>
      <c r="M13" s="150">
        <f>K13/30*17</f>
        <v>2814.0564666666673</v>
      </c>
      <c r="N13" s="150">
        <f>K13*3</f>
        <v>14897.946000000004</v>
      </c>
    </row>
    <row r="14" spans="1:14" ht="15" x14ac:dyDescent="0.25">
      <c r="A14" s="284" t="s">
        <v>253</v>
      </c>
      <c r="B14" s="284"/>
      <c r="C14" s="284"/>
      <c r="D14" s="284"/>
      <c r="E14" s="284"/>
      <c r="F14" s="151">
        <f>SUM(F3:F13)</f>
        <v>13</v>
      </c>
      <c r="G14" s="149">
        <f>SUM(G3:G13)</f>
        <v>37725.754170909095</v>
      </c>
      <c r="H14" s="149"/>
      <c r="I14" s="152"/>
      <c r="J14" s="145">
        <f>SUM(J3:J13)</f>
        <v>335865.86264133337</v>
      </c>
      <c r="K14" s="153"/>
      <c r="L14" s="154"/>
      <c r="M14" s="154"/>
      <c r="N14" s="154"/>
    </row>
    <row r="15" spans="1:14" ht="15" x14ac:dyDescent="0.25">
      <c r="A15" s="284" t="s">
        <v>254</v>
      </c>
      <c r="B15" s="284"/>
      <c r="C15" s="284"/>
      <c r="D15" s="284"/>
      <c r="E15" s="284"/>
      <c r="F15" s="284"/>
      <c r="G15" s="284"/>
      <c r="H15" s="284"/>
      <c r="I15" s="284"/>
      <c r="J15" s="155">
        <f>G14</f>
        <v>37725.754170909095</v>
      </c>
      <c r="K15" s="153">
        <f>SUM(K3:K13)</f>
        <v>37725.754170909095</v>
      </c>
      <c r="L15" s="154"/>
      <c r="M15" s="154"/>
      <c r="N15" s="154"/>
    </row>
    <row r="16" spans="1:14" ht="15" x14ac:dyDescent="0.2">
      <c r="A16" s="284" t="s">
        <v>255</v>
      </c>
      <c r="B16" s="284"/>
      <c r="C16" s="284"/>
      <c r="D16" s="284"/>
      <c r="E16" s="284"/>
      <c r="F16" s="284"/>
      <c r="G16" s="284"/>
      <c r="H16" s="284"/>
      <c r="I16" s="284"/>
      <c r="J16" s="155">
        <f>J14</f>
        <v>335865.86264133337</v>
      </c>
      <c r="K16" s="154"/>
      <c r="L16" s="154"/>
      <c r="M16" s="154"/>
      <c r="N16" s="154"/>
    </row>
    <row r="17" spans="1:11" x14ac:dyDescent="0.2">
      <c r="A17" s="156"/>
      <c r="B17" s="156"/>
      <c r="C17" s="156"/>
      <c r="D17" s="156"/>
      <c r="E17" s="156"/>
      <c r="F17" s="156"/>
      <c r="G17" s="156"/>
      <c r="H17" s="156"/>
      <c r="I17" s="156"/>
      <c r="J17" s="156"/>
    </row>
    <row r="18" spans="1:11" x14ac:dyDescent="0.2">
      <c r="A18" s="156"/>
      <c r="B18" s="156"/>
      <c r="C18" s="156"/>
      <c r="D18" s="156"/>
      <c r="E18" s="156"/>
      <c r="F18" s="156"/>
      <c r="G18" s="156"/>
      <c r="H18" s="156"/>
      <c r="I18" s="156"/>
      <c r="J18" s="156"/>
      <c r="K18" s="157"/>
    </row>
    <row r="20" spans="1:11" x14ac:dyDescent="0.2">
      <c r="A20" s="282" t="s">
        <v>280</v>
      </c>
      <c r="B20" s="282"/>
    </row>
    <row r="21" spans="1:11" x14ac:dyDescent="0.2">
      <c r="A21" s="282"/>
      <c r="B21" s="282"/>
    </row>
    <row r="22" spans="1:11" x14ac:dyDescent="0.2">
      <c r="A22" s="282"/>
      <c r="B22" s="282"/>
    </row>
    <row r="23" spans="1:11" x14ac:dyDescent="0.2">
      <c r="A23" s="282"/>
      <c r="B23" s="282"/>
    </row>
  </sheetData>
  <mergeCells count="25">
    <mergeCell ref="A1:J1"/>
    <mergeCell ref="D2:E2"/>
    <mergeCell ref="D3:E3"/>
    <mergeCell ref="D4:E4"/>
    <mergeCell ref="A5:A11"/>
    <mergeCell ref="D5:E5"/>
    <mergeCell ref="H5:H11"/>
    <mergeCell ref="I5:I11"/>
    <mergeCell ref="J5:J11"/>
    <mergeCell ref="K5:K11"/>
    <mergeCell ref="L5:L11"/>
    <mergeCell ref="M5:M11"/>
    <mergeCell ref="N5:N11"/>
    <mergeCell ref="D6:E6"/>
    <mergeCell ref="D7:E7"/>
    <mergeCell ref="D8:E8"/>
    <mergeCell ref="D9:E9"/>
    <mergeCell ref="D10:E10"/>
    <mergeCell ref="D11:E11"/>
    <mergeCell ref="A20:B23"/>
    <mergeCell ref="D12:E12"/>
    <mergeCell ref="D13:E13"/>
    <mergeCell ref="A14:E14"/>
    <mergeCell ref="A15:I15"/>
    <mergeCell ref="A16:I16"/>
  </mergeCells>
  <pageMargins left="0.52165354330708702" right="0.78740157480314998" top="0.39370078740157505" bottom="0.39370078740157505" header="0" footer="0"/>
  <pageSetup paperSize="9" scale="65" fitToWidth="0" fitToHeight="0" pageOrder="overThenDown" orientation="landscape" r:id="rId1"/>
  <headerFooter alignWithMargins="0">
    <oddHeader>&amp;C&amp;A</oddHeader>
    <oddFooter>&amp;CPágina &amp;P</oddFooter>
  </headerFooter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F2D2-4E2A-4634-8FE8-AD0C51381E3A}">
  <dimension ref="A1:I20"/>
  <sheetViews>
    <sheetView view="pageBreakPreview" zoomScale="60" zoomScaleNormal="100" workbookViewId="0">
      <selection sqref="A1:G20"/>
    </sheetView>
  </sheetViews>
  <sheetFormatPr defaultRowHeight="14.25" x14ac:dyDescent="0.2"/>
  <cols>
    <col min="1" max="1" width="4.375" bestFit="1" customWidth="1"/>
    <col min="2" max="2" width="36.75" bestFit="1" customWidth="1"/>
    <col min="3" max="3" width="13.75" customWidth="1"/>
    <col min="5" max="5" width="6.875" customWidth="1"/>
    <col min="6" max="6" width="6" bestFit="1" customWidth="1"/>
    <col min="7" max="7" width="13.875" customWidth="1"/>
  </cols>
  <sheetData>
    <row r="1" spans="1:9" ht="15" customHeight="1" x14ac:dyDescent="0.2">
      <c r="A1" s="294" t="s">
        <v>283</v>
      </c>
      <c r="B1" s="294"/>
      <c r="C1" s="294"/>
      <c r="D1" s="294"/>
      <c r="E1" s="294"/>
      <c r="F1" s="294"/>
      <c r="G1" s="294"/>
    </row>
    <row r="2" spans="1:9" ht="30" x14ac:dyDescent="0.2">
      <c r="A2" s="176" t="s">
        <v>227</v>
      </c>
      <c r="B2" s="177" t="s">
        <v>228</v>
      </c>
      <c r="C2" s="178" t="s">
        <v>229</v>
      </c>
      <c r="D2" s="295" t="s">
        <v>230</v>
      </c>
      <c r="E2" s="295"/>
      <c r="F2" s="179" t="s">
        <v>231</v>
      </c>
      <c r="G2" s="179" t="s">
        <v>268</v>
      </c>
    </row>
    <row r="3" spans="1:9" x14ac:dyDescent="0.2">
      <c r="A3" s="176">
        <v>1</v>
      </c>
      <c r="B3" s="180" t="s">
        <v>240</v>
      </c>
      <c r="C3" s="180" t="s">
        <v>241</v>
      </c>
      <c r="D3" s="296">
        <f>Aux__Manutenção_Predial!I177</f>
        <v>3611.7623830303032</v>
      </c>
      <c r="E3" s="296"/>
      <c r="F3" s="181">
        <v>1</v>
      </c>
      <c r="G3" s="207">
        <f t="shared" ref="G3:G13" si="0">D3*F3</f>
        <v>3611.7623830303032</v>
      </c>
    </row>
    <row r="4" spans="1:9" x14ac:dyDescent="0.2">
      <c r="A4" s="176">
        <v>2</v>
      </c>
      <c r="B4" s="180" t="s">
        <v>242</v>
      </c>
      <c r="C4" s="180" t="s">
        <v>241</v>
      </c>
      <c r="D4" s="296">
        <f>Servente_de_Limpeza_40h_!I179</f>
        <v>4063.040781818182</v>
      </c>
      <c r="E4" s="296"/>
      <c r="F4" s="181">
        <v>3</v>
      </c>
      <c r="G4" s="207">
        <f t="shared" si="0"/>
        <v>12189.122345454547</v>
      </c>
    </row>
    <row r="5" spans="1:9" x14ac:dyDescent="0.2">
      <c r="A5" s="297">
        <v>3</v>
      </c>
      <c r="B5" s="180" t="s">
        <v>260</v>
      </c>
      <c r="C5" s="180" t="s">
        <v>244</v>
      </c>
      <c r="D5" s="298">
        <f>Servente_de_limpeza_Caxias_12h!I179</f>
        <v>1901.1052545454545</v>
      </c>
      <c r="E5" s="298"/>
      <c r="F5" s="181">
        <v>1</v>
      </c>
      <c r="G5" s="207">
        <f t="shared" si="0"/>
        <v>1901.1052545454545</v>
      </c>
    </row>
    <row r="6" spans="1:9" x14ac:dyDescent="0.2">
      <c r="A6" s="297"/>
      <c r="B6" s="180" t="s">
        <v>261</v>
      </c>
      <c r="C6" s="180" t="s">
        <v>244</v>
      </c>
      <c r="D6" s="298">
        <f>Servente_de_limpeza_P_Fundo_12h!I179</f>
        <v>1843.7322545454545</v>
      </c>
      <c r="E6" s="298"/>
      <c r="F6" s="181">
        <v>1</v>
      </c>
      <c r="G6" s="207">
        <f t="shared" si="0"/>
        <v>1843.7322545454545</v>
      </c>
    </row>
    <row r="7" spans="1:9" x14ac:dyDescent="0.2">
      <c r="A7" s="297"/>
      <c r="B7" s="180" t="s">
        <v>262</v>
      </c>
      <c r="C7" s="180" t="s">
        <v>244</v>
      </c>
      <c r="D7" s="298">
        <f>Servente_de_limpeza_Pelotas_12h!I179</f>
        <v>1827.9022545454545</v>
      </c>
      <c r="E7" s="298"/>
      <c r="F7" s="181">
        <v>1</v>
      </c>
      <c r="G7" s="207">
        <f t="shared" si="0"/>
        <v>1827.9022545454545</v>
      </c>
    </row>
    <row r="8" spans="1:9" x14ac:dyDescent="0.2">
      <c r="A8" s="297"/>
      <c r="B8" s="180" t="s">
        <v>263</v>
      </c>
      <c r="C8" s="180" t="s">
        <v>244</v>
      </c>
      <c r="D8" s="298">
        <f>'Sevente_de_limpeza_S_Cruz_-_12h'!I179</f>
        <v>1851.6522545454545</v>
      </c>
      <c r="E8" s="298"/>
      <c r="F8" s="181">
        <v>1</v>
      </c>
      <c r="G8" s="207">
        <f t="shared" si="0"/>
        <v>1851.6522545454545</v>
      </c>
    </row>
    <row r="9" spans="1:9" x14ac:dyDescent="0.2">
      <c r="A9" s="297"/>
      <c r="B9" s="180" t="s">
        <v>264</v>
      </c>
      <c r="C9" s="180" t="s">
        <v>244</v>
      </c>
      <c r="D9" s="298">
        <f>Servente_de_limpeza_S_Maria_12h!I179</f>
        <v>1878.2722545454546</v>
      </c>
      <c r="E9" s="298"/>
      <c r="F9" s="181">
        <v>1</v>
      </c>
      <c r="G9" s="207">
        <f t="shared" si="0"/>
        <v>1878.2722545454546</v>
      </c>
    </row>
    <row r="10" spans="1:9" x14ac:dyDescent="0.2">
      <c r="A10" s="297"/>
      <c r="B10" s="180" t="s">
        <v>265</v>
      </c>
      <c r="C10" s="180" t="s">
        <v>244</v>
      </c>
      <c r="D10" s="298">
        <f>Servente_de_limpeza_S_Rosa_12h!I179</f>
        <v>1801.4922545454547</v>
      </c>
      <c r="E10" s="298"/>
      <c r="F10" s="181">
        <v>1</v>
      </c>
      <c r="G10" s="207">
        <f t="shared" si="0"/>
        <v>1801.4922545454547</v>
      </c>
    </row>
    <row r="11" spans="1:9" x14ac:dyDescent="0.2">
      <c r="A11" s="297"/>
      <c r="B11" s="180" t="s">
        <v>266</v>
      </c>
      <c r="C11" s="180" t="s">
        <v>244</v>
      </c>
      <c r="D11" s="298">
        <f>Servente_de_Limpeza_Urug_12h!I179</f>
        <v>1820.7922545454546</v>
      </c>
      <c r="E11" s="298"/>
      <c r="F11" s="181">
        <v>1</v>
      </c>
      <c r="G11" s="207">
        <f t="shared" si="0"/>
        <v>1820.7922545454546</v>
      </c>
    </row>
    <row r="12" spans="1:9" x14ac:dyDescent="0.2">
      <c r="A12" s="176">
        <v>4</v>
      </c>
      <c r="B12" s="180" t="s">
        <v>251</v>
      </c>
      <c r="C12" s="180" t="s">
        <v>241</v>
      </c>
      <c r="D12" s="298">
        <f>Copeiro_!I179</f>
        <v>4033.9386606060607</v>
      </c>
      <c r="E12" s="298"/>
      <c r="F12" s="181">
        <v>1</v>
      </c>
      <c r="G12" s="207">
        <f t="shared" si="0"/>
        <v>4033.9386606060607</v>
      </c>
    </row>
    <row r="13" spans="1:9" x14ac:dyDescent="0.2">
      <c r="A13" s="176">
        <v>5</v>
      </c>
      <c r="B13" s="180" t="s">
        <v>224</v>
      </c>
      <c r="C13" s="180" t="s">
        <v>252</v>
      </c>
      <c r="D13" s="298">
        <f>Motorista_!K168</f>
        <v>4899.3900000000003</v>
      </c>
      <c r="E13" s="298"/>
      <c r="F13" s="181">
        <v>1</v>
      </c>
      <c r="G13" s="207">
        <f t="shared" si="0"/>
        <v>4899.3900000000003</v>
      </c>
      <c r="I13" s="205"/>
    </row>
    <row r="14" spans="1:9" ht="15" x14ac:dyDescent="0.2">
      <c r="A14" s="299" t="s">
        <v>254</v>
      </c>
      <c r="B14" s="299"/>
      <c r="C14" s="299"/>
      <c r="D14" s="299"/>
      <c r="E14" s="299"/>
      <c r="F14" s="183">
        <f>SUM(F3:F13)</f>
        <v>13</v>
      </c>
      <c r="G14" s="208">
        <f>SUM(G3:G13)</f>
        <v>37659.16217090909</v>
      </c>
    </row>
    <row r="16" spans="1:9" x14ac:dyDescent="0.2">
      <c r="G16" s="205"/>
    </row>
    <row r="17" spans="2:2" x14ac:dyDescent="0.2">
      <c r="B17" s="282" t="s">
        <v>280</v>
      </c>
    </row>
    <row r="18" spans="2:2" x14ac:dyDescent="0.2">
      <c r="B18" s="282"/>
    </row>
    <row r="19" spans="2:2" x14ac:dyDescent="0.2">
      <c r="B19" s="282"/>
    </row>
    <row r="20" spans="2:2" x14ac:dyDescent="0.2">
      <c r="B20" s="282"/>
    </row>
  </sheetData>
  <mergeCells count="16">
    <mergeCell ref="B17:B20"/>
    <mergeCell ref="A1:G1"/>
    <mergeCell ref="D2:E2"/>
    <mergeCell ref="D3:E3"/>
    <mergeCell ref="D4:E4"/>
    <mergeCell ref="A5:A11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A14:E14"/>
  </mergeCells>
  <pageMargins left="0.511811024" right="0.511811024" top="0.78740157499999996" bottom="0.78740157499999996" header="0.31496062000000002" footer="0.31496062000000002"/>
  <pageSetup paperSize="9" scale="9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0"/>
  <sheetViews>
    <sheetView view="pageBreakPreview" zoomScale="60" zoomScaleNormal="100" workbookViewId="0">
      <selection activeCell="K52" sqref="K52"/>
    </sheetView>
  </sheetViews>
  <sheetFormatPr defaultRowHeight="14.25" x14ac:dyDescent="0.2"/>
  <cols>
    <col min="1" max="1" width="2.25" bestFit="1" customWidth="1"/>
    <col min="2" max="2" width="39.125" bestFit="1" customWidth="1"/>
    <col min="3" max="3" width="14.25" bestFit="1" customWidth="1"/>
    <col min="4" max="4" width="20.25" bestFit="1" customWidth="1"/>
    <col min="5" max="5" width="14.625" bestFit="1" customWidth="1"/>
    <col min="6" max="6" width="13.5" bestFit="1" customWidth="1"/>
    <col min="7" max="7" width="18.125" bestFit="1" customWidth="1"/>
    <col min="8" max="8" width="17.125" customWidth="1"/>
    <col min="9" max="9" width="9" customWidth="1"/>
  </cols>
  <sheetData>
    <row r="1" spans="1:8" x14ac:dyDescent="0.2">
      <c r="A1" s="309" t="s">
        <v>256</v>
      </c>
      <c r="B1" s="302"/>
      <c r="C1" s="311" t="s">
        <v>257</v>
      </c>
      <c r="D1" s="307" t="s">
        <v>267</v>
      </c>
      <c r="E1" s="300" t="s">
        <v>258</v>
      </c>
      <c r="F1" s="302" t="s">
        <v>259</v>
      </c>
      <c r="G1" s="304" t="s">
        <v>285</v>
      </c>
    </row>
    <row r="2" spans="1:8" x14ac:dyDescent="0.2">
      <c r="A2" s="310"/>
      <c r="B2" s="303"/>
      <c r="C2" s="312"/>
      <c r="D2" s="308"/>
      <c r="E2" s="301"/>
      <c r="F2" s="303"/>
      <c r="G2" s="305"/>
      <c r="H2" s="123"/>
    </row>
    <row r="3" spans="1:8" ht="15.75" x14ac:dyDescent="0.2">
      <c r="A3" s="185">
        <v>1</v>
      </c>
      <c r="B3" s="186" t="s">
        <v>31</v>
      </c>
      <c r="C3" s="187">
        <v>1431.04</v>
      </c>
      <c r="D3" s="188">
        <v>7.6499999999999999E-2</v>
      </c>
      <c r="E3" s="189">
        <f t="shared" ref="E3:E13" si="0">(C3*D3)+C3</f>
        <v>1540.5145600000001</v>
      </c>
      <c r="F3" s="190" t="s">
        <v>241</v>
      </c>
      <c r="G3" s="191">
        <f>(E3*40/44)</f>
        <v>1400.4677818181817</v>
      </c>
      <c r="H3" s="158"/>
    </row>
    <row r="4" spans="1:8" ht="15.75" x14ac:dyDescent="0.2">
      <c r="A4" s="185">
        <v>2</v>
      </c>
      <c r="B4" s="186" t="s">
        <v>242</v>
      </c>
      <c r="C4" s="187">
        <f>C3</f>
        <v>1431.04</v>
      </c>
      <c r="D4" s="188">
        <v>7.6499999999999999E-2</v>
      </c>
      <c r="E4" s="189">
        <f t="shared" si="0"/>
        <v>1540.5145600000001</v>
      </c>
      <c r="F4" s="190" t="s">
        <v>241</v>
      </c>
      <c r="G4" s="191">
        <f>(E4*40/44)</f>
        <v>1400.4677818181817</v>
      </c>
      <c r="H4" s="158"/>
    </row>
    <row r="5" spans="1:8" ht="15.75" x14ac:dyDescent="0.2">
      <c r="A5" s="306">
        <v>3</v>
      </c>
      <c r="B5" s="186" t="s">
        <v>260</v>
      </c>
      <c r="C5" s="187">
        <f>C3</f>
        <v>1431.04</v>
      </c>
      <c r="D5" s="188">
        <v>7.6499999999999999E-2</v>
      </c>
      <c r="E5" s="189">
        <f t="shared" si="0"/>
        <v>1540.5145600000001</v>
      </c>
      <c r="F5" s="190" t="s">
        <v>244</v>
      </c>
      <c r="G5" s="191">
        <f t="shared" ref="G5:G12" si="1">(E5*12/44)</f>
        <v>420.14033454545461</v>
      </c>
      <c r="H5" s="158"/>
    </row>
    <row r="6" spans="1:8" ht="15.75" x14ac:dyDescent="0.2">
      <c r="A6" s="306"/>
      <c r="B6" s="186" t="s">
        <v>261</v>
      </c>
      <c r="C6" s="187">
        <f>C3</f>
        <v>1431.04</v>
      </c>
      <c r="D6" s="188">
        <v>7.6499999999999999E-2</v>
      </c>
      <c r="E6" s="189">
        <f t="shared" si="0"/>
        <v>1540.5145600000001</v>
      </c>
      <c r="F6" s="190" t="s">
        <v>244</v>
      </c>
      <c r="G6" s="191">
        <f t="shared" si="1"/>
        <v>420.14033454545461</v>
      </c>
      <c r="H6" s="158"/>
    </row>
    <row r="7" spans="1:8" ht="15.75" x14ac:dyDescent="0.2">
      <c r="A7" s="306"/>
      <c r="B7" s="186" t="s">
        <v>262</v>
      </c>
      <c r="C7" s="187">
        <f>C3</f>
        <v>1431.04</v>
      </c>
      <c r="D7" s="188">
        <v>7.6499999999999999E-2</v>
      </c>
      <c r="E7" s="189">
        <f t="shared" si="0"/>
        <v>1540.5145600000001</v>
      </c>
      <c r="F7" s="190" t="s">
        <v>244</v>
      </c>
      <c r="G7" s="191">
        <f t="shared" si="1"/>
        <v>420.14033454545461</v>
      </c>
      <c r="H7" s="158"/>
    </row>
    <row r="8" spans="1:8" ht="15.75" x14ac:dyDescent="0.2">
      <c r="A8" s="306"/>
      <c r="B8" s="186" t="s">
        <v>263</v>
      </c>
      <c r="C8" s="187">
        <f>C3</f>
        <v>1431.04</v>
      </c>
      <c r="D8" s="188">
        <v>7.6499999999999999E-2</v>
      </c>
      <c r="E8" s="189">
        <f t="shared" si="0"/>
        <v>1540.5145600000001</v>
      </c>
      <c r="F8" s="190" t="s">
        <v>244</v>
      </c>
      <c r="G8" s="191">
        <f t="shared" si="1"/>
        <v>420.14033454545461</v>
      </c>
      <c r="H8" s="158"/>
    </row>
    <row r="9" spans="1:8" ht="15.75" x14ac:dyDescent="0.2">
      <c r="A9" s="306"/>
      <c r="B9" s="186" t="s">
        <v>264</v>
      </c>
      <c r="C9" s="187">
        <f>C3</f>
        <v>1431.04</v>
      </c>
      <c r="D9" s="188">
        <v>7.6499999999999999E-2</v>
      </c>
      <c r="E9" s="189">
        <f t="shared" si="0"/>
        <v>1540.5145600000001</v>
      </c>
      <c r="F9" s="190" t="s">
        <v>244</v>
      </c>
      <c r="G9" s="191">
        <f t="shared" si="1"/>
        <v>420.14033454545461</v>
      </c>
      <c r="H9" s="158"/>
    </row>
    <row r="10" spans="1:8" ht="15.75" x14ac:dyDescent="0.2">
      <c r="A10" s="306"/>
      <c r="B10" s="186" t="s">
        <v>265</v>
      </c>
      <c r="C10" s="187">
        <f>C3</f>
        <v>1431.04</v>
      </c>
      <c r="D10" s="188">
        <v>7.6499999999999999E-2</v>
      </c>
      <c r="E10" s="189">
        <f t="shared" si="0"/>
        <v>1540.5145600000001</v>
      </c>
      <c r="F10" s="190" t="s">
        <v>244</v>
      </c>
      <c r="G10" s="191">
        <f t="shared" si="1"/>
        <v>420.14033454545461</v>
      </c>
      <c r="H10" s="158"/>
    </row>
    <row r="11" spans="1:8" ht="15.75" x14ac:dyDescent="0.2">
      <c r="A11" s="306"/>
      <c r="B11" s="186" t="s">
        <v>266</v>
      </c>
      <c r="C11" s="187">
        <f>C3</f>
        <v>1431.04</v>
      </c>
      <c r="D11" s="188">
        <v>7.6499999999999999E-2</v>
      </c>
      <c r="E11" s="189">
        <f t="shared" si="0"/>
        <v>1540.5145600000001</v>
      </c>
      <c r="F11" s="190" t="s">
        <v>244</v>
      </c>
      <c r="G11" s="191">
        <f t="shared" si="1"/>
        <v>420.14033454545461</v>
      </c>
      <c r="H11" s="158"/>
    </row>
    <row r="12" spans="1:8" ht="15.75" x14ac:dyDescent="0.2">
      <c r="A12" s="192">
        <v>4</v>
      </c>
      <c r="B12" s="193" t="s">
        <v>251</v>
      </c>
      <c r="C12" s="194">
        <f>C3</f>
        <v>1431.04</v>
      </c>
      <c r="D12" s="188">
        <v>7.6499999999999999E-2</v>
      </c>
      <c r="E12" s="189">
        <f t="shared" si="0"/>
        <v>1540.5145600000001</v>
      </c>
      <c r="F12" s="190" t="s">
        <v>241</v>
      </c>
      <c r="G12" s="191">
        <f t="shared" si="1"/>
        <v>420.14033454545461</v>
      </c>
      <c r="H12" s="158"/>
    </row>
    <row r="13" spans="1:8" ht="16.5" thickBot="1" x14ac:dyDescent="0.25">
      <c r="A13" s="195">
        <v>5</v>
      </c>
      <c r="B13" s="196" t="s">
        <v>199</v>
      </c>
      <c r="C13" s="197">
        <v>2321.75</v>
      </c>
      <c r="D13" s="198">
        <v>5.5E-2</v>
      </c>
      <c r="E13" s="199">
        <f t="shared" si="0"/>
        <v>2449.44625</v>
      </c>
      <c r="F13" s="200" t="s">
        <v>252</v>
      </c>
      <c r="G13" s="201">
        <f>(E13)</f>
        <v>2449.44625</v>
      </c>
      <c r="H13" s="158"/>
    </row>
    <row r="16" spans="1:8" x14ac:dyDescent="0.2">
      <c r="B16" s="282" t="s">
        <v>284</v>
      </c>
    </row>
    <row r="17" spans="2:9" x14ac:dyDescent="0.2">
      <c r="B17" s="282"/>
      <c r="I17" t="s">
        <v>270</v>
      </c>
    </row>
    <row r="18" spans="2:9" x14ac:dyDescent="0.2">
      <c r="B18" s="282"/>
    </row>
    <row r="19" spans="2:9" x14ac:dyDescent="0.2">
      <c r="B19" s="282"/>
    </row>
    <row r="20" spans="2:9" x14ac:dyDescent="0.2">
      <c r="B20" s="282"/>
    </row>
  </sheetData>
  <mergeCells count="8">
    <mergeCell ref="B16:B20"/>
    <mergeCell ref="E1:E2"/>
    <mergeCell ref="F1:F2"/>
    <mergeCell ref="G1:G2"/>
    <mergeCell ref="A5:A11"/>
    <mergeCell ref="D1:D2"/>
    <mergeCell ref="A1:B2"/>
    <mergeCell ref="C1:C2"/>
  </mergeCells>
  <pageMargins left="0.511811024" right="0.511811024" top="0.78740157500000008" bottom="0.78740157500000008" header="0.31496062000000008" footer="0.31496062000000008"/>
  <pageSetup paperSize="9" scale="69" fitToWidth="0" fitToHeight="0" orientation="portrait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2614-5321-46B8-974E-B603872AB96D}">
  <dimension ref="A1:N23"/>
  <sheetViews>
    <sheetView tabSelected="1" view="pageBreakPreview" zoomScale="60" zoomScaleNormal="100" workbookViewId="0">
      <selection activeCell="G54" sqref="G54"/>
    </sheetView>
  </sheetViews>
  <sheetFormatPr defaultRowHeight="14.25" x14ac:dyDescent="0.2"/>
  <cols>
    <col min="2" max="2" width="36.25" customWidth="1"/>
    <col min="3" max="3" width="12.125" customWidth="1"/>
    <col min="4" max="4" width="10.625" customWidth="1"/>
    <col min="5" max="5" width="8.875" customWidth="1"/>
    <col min="6" max="6" width="11.25" customWidth="1"/>
    <col min="7" max="8" width="16.25" customWidth="1"/>
    <col min="9" max="9" width="8" customWidth="1"/>
    <col min="10" max="10" width="16.875" customWidth="1"/>
    <col min="11" max="11" width="18.125" customWidth="1"/>
    <col min="12" max="12" width="15.125" customWidth="1"/>
    <col min="13" max="13" width="15.25" customWidth="1"/>
    <col min="14" max="14" width="23.375" bestFit="1" customWidth="1"/>
  </cols>
  <sheetData>
    <row r="1" spans="1:14" ht="33" customHeight="1" x14ac:dyDescent="0.25">
      <c r="A1" s="294" t="s">
        <v>283</v>
      </c>
      <c r="B1" s="294"/>
      <c r="C1" s="294"/>
      <c r="D1" s="294"/>
      <c r="E1" s="294"/>
      <c r="F1" s="294"/>
      <c r="G1" s="294"/>
      <c r="H1" s="161"/>
      <c r="I1" s="161"/>
      <c r="J1" s="161"/>
      <c r="K1" s="135"/>
    </row>
    <row r="2" spans="1:14" ht="30" x14ac:dyDescent="0.2">
      <c r="A2" s="176" t="s">
        <v>227</v>
      </c>
      <c r="B2" s="177" t="s">
        <v>228</v>
      </c>
      <c r="C2" s="178" t="s">
        <v>229</v>
      </c>
      <c r="D2" s="295" t="s">
        <v>230</v>
      </c>
      <c r="E2" s="295"/>
      <c r="F2" s="179" t="s">
        <v>231</v>
      </c>
      <c r="G2" s="179" t="s">
        <v>268</v>
      </c>
      <c r="H2" s="162"/>
      <c r="I2" s="162"/>
      <c r="J2" s="162"/>
      <c r="K2" s="162"/>
      <c r="L2" s="163"/>
      <c r="M2" s="164"/>
      <c r="N2" s="164"/>
    </row>
    <row r="3" spans="1:14" ht="15" x14ac:dyDescent="0.25">
      <c r="A3" s="176">
        <v>1</v>
      </c>
      <c r="B3" s="180" t="s">
        <v>240</v>
      </c>
      <c r="C3" s="180" t="s">
        <v>241</v>
      </c>
      <c r="D3" s="314">
        <v>3372.53</v>
      </c>
      <c r="E3" s="314"/>
      <c r="F3" s="181">
        <v>1</v>
      </c>
      <c r="G3" s="182">
        <f t="shared" ref="G3:G13" si="0">D3*F3</f>
        <v>3372.53</v>
      </c>
      <c r="H3" s="165"/>
      <c r="I3" s="166"/>
      <c r="J3" s="167"/>
      <c r="K3" s="168"/>
      <c r="L3" s="169"/>
      <c r="M3" s="170"/>
      <c r="N3" s="170"/>
    </row>
    <row r="4" spans="1:14" ht="15" x14ac:dyDescent="0.25">
      <c r="A4" s="176">
        <v>2</v>
      </c>
      <c r="B4" s="180" t="s">
        <v>242</v>
      </c>
      <c r="C4" s="180" t="s">
        <v>241</v>
      </c>
      <c r="D4" s="314">
        <v>3791.76</v>
      </c>
      <c r="E4" s="314"/>
      <c r="F4" s="181">
        <v>3</v>
      </c>
      <c r="G4" s="182">
        <f t="shared" si="0"/>
        <v>11375.28</v>
      </c>
      <c r="H4" s="165"/>
      <c r="I4" s="166"/>
      <c r="J4" s="167"/>
      <c r="K4" s="168"/>
      <c r="L4" s="169"/>
      <c r="M4" s="170"/>
      <c r="N4" s="170"/>
    </row>
    <row r="5" spans="1:14" ht="15" customHeight="1" x14ac:dyDescent="0.2">
      <c r="A5" s="297">
        <v>3</v>
      </c>
      <c r="B5" s="180" t="s">
        <v>260</v>
      </c>
      <c r="C5" s="180" t="s">
        <v>244</v>
      </c>
      <c r="D5" s="315">
        <v>1798.2</v>
      </c>
      <c r="E5" s="315"/>
      <c r="F5" s="181">
        <v>1</v>
      </c>
      <c r="G5" s="182">
        <f t="shared" si="0"/>
        <v>1798.2</v>
      </c>
      <c r="H5" s="317"/>
      <c r="I5" s="318"/>
      <c r="J5" s="319"/>
      <c r="K5" s="313"/>
      <c r="L5" s="316"/>
      <c r="M5" s="260"/>
      <c r="N5" s="260"/>
    </row>
    <row r="6" spans="1:14" ht="15" customHeight="1" x14ac:dyDescent="0.2">
      <c r="A6" s="297"/>
      <c r="B6" s="180" t="s">
        <v>261</v>
      </c>
      <c r="C6" s="180" t="s">
        <v>244</v>
      </c>
      <c r="D6" s="315">
        <v>1743</v>
      </c>
      <c r="E6" s="315"/>
      <c r="F6" s="181">
        <v>1</v>
      </c>
      <c r="G6" s="182">
        <f t="shared" si="0"/>
        <v>1743</v>
      </c>
      <c r="H6" s="317"/>
      <c r="I6" s="318"/>
      <c r="J6" s="319"/>
      <c r="K6" s="313"/>
      <c r="L6" s="316"/>
      <c r="M6" s="260"/>
      <c r="N6" s="260"/>
    </row>
    <row r="7" spans="1:14" ht="15" customHeight="1" x14ac:dyDescent="0.2">
      <c r="A7" s="297"/>
      <c r="B7" s="180" t="s">
        <v>262</v>
      </c>
      <c r="C7" s="180" t="s">
        <v>244</v>
      </c>
      <c r="D7" s="315">
        <v>1727.15</v>
      </c>
      <c r="E7" s="315"/>
      <c r="F7" s="181">
        <v>1</v>
      </c>
      <c r="G7" s="182">
        <f t="shared" si="0"/>
        <v>1727.15</v>
      </c>
      <c r="H7" s="317"/>
      <c r="I7" s="318"/>
      <c r="J7" s="319"/>
      <c r="K7" s="313"/>
      <c r="L7" s="316"/>
      <c r="M7" s="260"/>
      <c r="N7" s="260"/>
    </row>
    <row r="8" spans="1:14" ht="15" customHeight="1" x14ac:dyDescent="0.2">
      <c r="A8" s="297"/>
      <c r="B8" s="180" t="s">
        <v>263</v>
      </c>
      <c r="C8" s="180" t="s">
        <v>244</v>
      </c>
      <c r="D8" s="315">
        <v>1750.92</v>
      </c>
      <c r="E8" s="315"/>
      <c r="F8" s="181">
        <v>1</v>
      </c>
      <c r="G8" s="182">
        <f t="shared" si="0"/>
        <v>1750.92</v>
      </c>
      <c r="H8" s="317"/>
      <c r="I8" s="318"/>
      <c r="J8" s="319"/>
      <c r="K8" s="313"/>
      <c r="L8" s="316"/>
      <c r="M8" s="260"/>
      <c r="N8" s="260"/>
    </row>
    <row r="9" spans="1:14" ht="15" customHeight="1" x14ac:dyDescent="0.2">
      <c r="A9" s="297"/>
      <c r="B9" s="180" t="s">
        <v>264</v>
      </c>
      <c r="C9" s="180" t="s">
        <v>244</v>
      </c>
      <c r="D9" s="315">
        <v>1775.35</v>
      </c>
      <c r="E9" s="315"/>
      <c r="F9" s="181">
        <v>1</v>
      </c>
      <c r="G9" s="182">
        <f t="shared" si="0"/>
        <v>1775.35</v>
      </c>
      <c r="H9" s="317"/>
      <c r="I9" s="318"/>
      <c r="J9" s="319"/>
      <c r="K9" s="313"/>
      <c r="L9" s="316"/>
      <c r="M9" s="260"/>
      <c r="N9" s="260"/>
    </row>
    <row r="10" spans="1:14" ht="15" customHeight="1" x14ac:dyDescent="0.2">
      <c r="A10" s="297"/>
      <c r="B10" s="180" t="s">
        <v>265</v>
      </c>
      <c r="C10" s="180" t="s">
        <v>244</v>
      </c>
      <c r="D10" s="315">
        <v>1700.76</v>
      </c>
      <c r="E10" s="315"/>
      <c r="F10" s="181">
        <v>1</v>
      </c>
      <c r="G10" s="182">
        <f t="shared" si="0"/>
        <v>1700.76</v>
      </c>
      <c r="H10" s="317"/>
      <c r="I10" s="318"/>
      <c r="J10" s="319"/>
      <c r="K10" s="313"/>
      <c r="L10" s="316"/>
      <c r="M10" s="260"/>
      <c r="N10" s="260"/>
    </row>
    <row r="11" spans="1:14" ht="15" customHeight="1" x14ac:dyDescent="0.2">
      <c r="A11" s="297"/>
      <c r="B11" s="180" t="s">
        <v>266</v>
      </c>
      <c r="C11" s="180" t="s">
        <v>244</v>
      </c>
      <c r="D11" s="315">
        <v>1718.98</v>
      </c>
      <c r="E11" s="315"/>
      <c r="F11" s="181">
        <v>1</v>
      </c>
      <c r="G11" s="182">
        <f t="shared" si="0"/>
        <v>1718.98</v>
      </c>
      <c r="H11" s="317"/>
      <c r="I11" s="318"/>
      <c r="J11" s="319"/>
      <c r="K11" s="313"/>
      <c r="L11" s="316"/>
      <c r="M11" s="260"/>
      <c r="N11" s="260"/>
    </row>
    <row r="12" spans="1:14" ht="15" x14ac:dyDescent="0.25">
      <c r="A12" s="176">
        <v>4</v>
      </c>
      <c r="B12" s="180" t="s">
        <v>251</v>
      </c>
      <c r="C12" s="180" t="s">
        <v>241</v>
      </c>
      <c r="D12" s="315">
        <v>3766.97</v>
      </c>
      <c r="E12" s="315"/>
      <c r="F12" s="181">
        <v>1</v>
      </c>
      <c r="G12" s="182">
        <f t="shared" si="0"/>
        <v>3766.97</v>
      </c>
      <c r="H12" s="165"/>
      <c r="I12" s="166"/>
      <c r="J12" s="167"/>
      <c r="K12" s="168"/>
      <c r="L12" s="169"/>
      <c r="M12" s="170"/>
      <c r="N12" s="170"/>
    </row>
    <row r="13" spans="1:14" ht="15" x14ac:dyDescent="0.25">
      <c r="A13" s="176">
        <v>5</v>
      </c>
      <c r="B13" s="180" t="s">
        <v>224</v>
      </c>
      <c r="C13" s="180" t="s">
        <v>252</v>
      </c>
      <c r="D13" s="315">
        <v>4456.03</v>
      </c>
      <c r="E13" s="315"/>
      <c r="F13" s="181">
        <v>1</v>
      </c>
      <c r="G13" s="182">
        <f t="shared" si="0"/>
        <v>4456.03</v>
      </c>
      <c r="H13" s="165"/>
      <c r="I13" s="166"/>
      <c r="J13" s="167"/>
      <c r="K13" s="168"/>
      <c r="L13" s="169"/>
      <c r="M13" s="171"/>
      <c r="N13" s="171"/>
    </row>
    <row r="14" spans="1:14" ht="15" x14ac:dyDescent="0.25">
      <c r="A14" s="299" t="s">
        <v>254</v>
      </c>
      <c r="B14" s="299"/>
      <c r="C14" s="299"/>
      <c r="D14" s="299"/>
      <c r="E14" s="299"/>
      <c r="F14" s="183">
        <f>SUM(F3:F13)</f>
        <v>13</v>
      </c>
      <c r="G14" s="184">
        <f>SUM(G3:G13)</f>
        <v>35185.17</v>
      </c>
      <c r="H14" s="167"/>
      <c r="I14" s="172"/>
      <c r="J14" s="167"/>
      <c r="K14" s="173"/>
      <c r="L14" s="174"/>
      <c r="M14" s="174"/>
      <c r="N14" s="174"/>
    </row>
    <row r="15" spans="1:14" ht="15" x14ac:dyDescent="0.25">
      <c r="A15" s="320"/>
      <c r="B15" s="320"/>
      <c r="C15" s="320"/>
      <c r="D15" s="320"/>
      <c r="E15" s="320"/>
      <c r="F15" s="320"/>
      <c r="G15" s="320"/>
      <c r="H15" s="320"/>
      <c r="I15" s="320"/>
      <c r="J15" s="175"/>
      <c r="K15" s="173"/>
      <c r="L15" s="174"/>
      <c r="M15" s="174"/>
      <c r="N15" s="174"/>
    </row>
    <row r="16" spans="1:14" ht="15" x14ac:dyDescent="0.2">
      <c r="A16" s="320"/>
      <c r="B16" s="320"/>
      <c r="C16" s="320"/>
      <c r="D16" s="320"/>
      <c r="E16" s="320"/>
      <c r="F16" s="320"/>
      <c r="G16" s="320"/>
      <c r="H16" s="320"/>
      <c r="I16" s="320"/>
      <c r="J16" s="175"/>
      <c r="K16" s="174"/>
      <c r="L16" s="174"/>
      <c r="M16" s="174"/>
      <c r="N16" s="174"/>
    </row>
    <row r="17" spans="1:11" x14ac:dyDescent="0.2">
      <c r="A17" s="156"/>
      <c r="B17" s="156"/>
      <c r="C17" s="156"/>
      <c r="D17" s="156"/>
      <c r="E17" s="156"/>
      <c r="F17" s="156"/>
      <c r="G17" s="156"/>
      <c r="H17" s="156"/>
      <c r="I17" s="156"/>
      <c r="J17" s="156"/>
    </row>
    <row r="18" spans="1:11" x14ac:dyDescent="0.2">
      <c r="A18" s="156"/>
      <c r="B18" s="156"/>
      <c r="C18" s="156"/>
      <c r="D18" s="156"/>
      <c r="E18" s="156"/>
      <c r="F18" s="156"/>
      <c r="G18" s="156"/>
      <c r="H18" s="156"/>
      <c r="I18" s="156"/>
      <c r="J18" s="156"/>
      <c r="K18" s="157"/>
    </row>
    <row r="20" spans="1:11" x14ac:dyDescent="0.2">
      <c r="A20" s="282" t="s">
        <v>286</v>
      </c>
      <c r="B20" s="282"/>
    </row>
    <row r="21" spans="1:11" x14ac:dyDescent="0.2">
      <c r="A21" s="282"/>
      <c r="B21" s="282"/>
    </row>
    <row r="22" spans="1:11" x14ac:dyDescent="0.2">
      <c r="A22" s="282"/>
      <c r="B22" s="282"/>
    </row>
    <row r="23" spans="1:11" x14ac:dyDescent="0.2">
      <c r="A23" s="282"/>
      <c r="B23" s="282"/>
    </row>
  </sheetData>
  <mergeCells count="25">
    <mergeCell ref="L5:L11"/>
    <mergeCell ref="M5:M11"/>
    <mergeCell ref="N5:N11"/>
    <mergeCell ref="D6:E6"/>
    <mergeCell ref="D7:E7"/>
    <mergeCell ref="D8:E8"/>
    <mergeCell ref="D9:E9"/>
    <mergeCell ref="D10:E10"/>
    <mergeCell ref="D11:E11"/>
    <mergeCell ref="H5:H11"/>
    <mergeCell ref="I5:I11"/>
    <mergeCell ref="J5:J11"/>
    <mergeCell ref="A20:B23"/>
    <mergeCell ref="A1:G1"/>
    <mergeCell ref="K5:K11"/>
    <mergeCell ref="D2:E2"/>
    <mergeCell ref="D3:E3"/>
    <mergeCell ref="D4:E4"/>
    <mergeCell ref="A5:A11"/>
    <mergeCell ref="D5:E5"/>
    <mergeCell ref="D12:E12"/>
    <mergeCell ref="D13:E13"/>
    <mergeCell ref="A14:E14"/>
    <mergeCell ref="A15:I15"/>
    <mergeCell ref="A16:I16"/>
  </mergeCells>
  <pageMargins left="0.511811024" right="0.511811024" top="0.78740157499999996" bottom="0.78740157499999996" header="0.31496062000000002" footer="0.31496062000000002"/>
  <pageSetup paperSize="9" scale="81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048400"/>
  <sheetViews>
    <sheetView view="pageBreakPreview" topLeftCell="A148" zoomScaleNormal="100" zoomScaleSheetLayoutView="100" workbookViewId="0">
      <selection activeCell="H91" sqref="H91:I91"/>
    </sheetView>
  </sheetViews>
  <sheetFormatPr defaultRowHeight="14.25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3.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256" customFormat="1" ht="15.75" x14ac:dyDescent="0.2">
      <c r="A1" s="270" t="s">
        <v>173</v>
      </c>
      <c r="B1" s="270"/>
      <c r="C1" s="270"/>
      <c r="D1" s="270"/>
      <c r="E1" s="270"/>
      <c r="F1" s="270"/>
      <c r="G1" s="270"/>
      <c r="H1" s="270"/>
      <c r="I1" s="270"/>
    </row>
    <row r="2" spans="1:256" customFormat="1" ht="15.75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256" customFormat="1" ht="39" customHeight="1" x14ac:dyDescent="0.2">
      <c r="A3" s="271" t="s">
        <v>287</v>
      </c>
      <c r="B3" s="271"/>
      <c r="C3" s="271"/>
      <c r="D3" s="271"/>
      <c r="E3" s="271"/>
      <c r="F3" s="271"/>
      <c r="G3" s="271"/>
      <c r="H3" s="271"/>
      <c r="I3" s="271"/>
    </row>
    <row r="4" spans="1:256" customForma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256" customFormat="1" x14ac:dyDescent="0.2">
      <c r="A5" s="222" t="s">
        <v>3</v>
      </c>
      <c r="B5" s="222"/>
      <c r="C5" s="222"/>
      <c r="D5" s="222"/>
      <c r="E5" s="222"/>
      <c r="F5" s="268" t="s">
        <v>291</v>
      </c>
      <c r="G5" s="268"/>
      <c r="H5" s="268"/>
      <c r="I5" s="268"/>
    </row>
    <row r="6" spans="1:256" customFormat="1" x14ac:dyDescent="0.2">
      <c r="A6" s="222" t="s">
        <v>292</v>
      </c>
      <c r="B6" s="222"/>
      <c r="C6" s="222"/>
      <c r="D6" s="222"/>
      <c r="E6" s="222"/>
      <c r="F6" s="222"/>
      <c r="G6" s="222"/>
      <c r="H6" s="222"/>
      <c r="I6" s="222"/>
    </row>
    <row r="7" spans="1:256" customFormat="1" ht="15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256" customForma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256" customForma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10</v>
      </c>
      <c r="I9" s="268"/>
    </row>
    <row r="10" spans="1:256" customForma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13</v>
      </c>
      <c r="I10" s="272"/>
    </row>
    <row r="11" spans="1:256" customForma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256" customForma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256" customFormat="1" ht="15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256" customForma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256" customFormat="1" x14ac:dyDescent="0.2">
      <c r="A15" s="263" t="s">
        <v>174</v>
      </c>
      <c r="B15" s="263"/>
      <c r="C15" s="263"/>
      <c r="D15" s="263"/>
      <c r="E15" s="263"/>
      <c r="F15" s="263" t="s">
        <v>26</v>
      </c>
      <c r="G15" s="263"/>
      <c r="H15" s="264">
        <v>1</v>
      </c>
      <c r="I15" s="264"/>
    </row>
    <row r="16" spans="1:256" customForma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7"/>
      <c r="K16" s="8"/>
      <c r="L16" s="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9.5" x14ac:dyDescent="0.2">
      <c r="A17" s="261" t="s">
        <v>28</v>
      </c>
      <c r="B17" s="261"/>
      <c r="C17" s="261"/>
      <c r="D17" s="261"/>
      <c r="E17" s="261"/>
      <c r="F17" s="261"/>
      <c r="G17" s="261"/>
      <c r="H17" s="261"/>
      <c r="I17" s="261"/>
      <c r="J17" s="7"/>
      <c r="K17" s="8"/>
      <c r="L17" s="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10" customFormat="1" ht="15" x14ac:dyDescent="0.2">
      <c r="A19" s="227" t="s">
        <v>29</v>
      </c>
      <c r="B19" s="227"/>
      <c r="C19" s="227"/>
      <c r="D19" s="227"/>
      <c r="E19" s="227"/>
      <c r="F19" s="227"/>
      <c r="G19" s="227"/>
      <c r="H19" s="227"/>
      <c r="I19" s="227"/>
      <c r="J19" s="262"/>
      <c r="K19" s="262"/>
      <c r="L19" s="262"/>
      <c r="M19" s="262"/>
      <c r="N19" s="262"/>
      <c r="O19" s="262"/>
      <c r="P19" s="262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</row>
    <row r="20" spans="1:256" customFormat="1" ht="15" x14ac:dyDescent="0.2">
      <c r="A20" s="2">
        <v>1</v>
      </c>
      <c r="B20" s="222" t="s">
        <v>30</v>
      </c>
      <c r="C20" s="222"/>
      <c r="D20" s="222"/>
      <c r="E20" s="222"/>
      <c r="F20" s="222"/>
      <c r="G20" s="222"/>
      <c r="H20" s="259" t="s">
        <v>175</v>
      </c>
      <c r="I20" s="25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customFormat="1" ht="15" x14ac:dyDescent="0.2">
      <c r="A21" s="2">
        <v>2</v>
      </c>
      <c r="B21" s="222" t="s">
        <v>32</v>
      </c>
      <c r="C21" s="222"/>
      <c r="D21" s="222"/>
      <c r="E21" s="222"/>
      <c r="F21" s="222"/>
      <c r="G21" s="222"/>
      <c r="H21" s="258">
        <v>5143</v>
      </c>
      <c r="I21" s="25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customFormat="1" ht="15" x14ac:dyDescent="0.2">
      <c r="A22" s="2">
        <v>3</v>
      </c>
      <c r="B22" s="222" t="s">
        <v>33</v>
      </c>
      <c r="C22" s="222"/>
      <c r="D22" s="222"/>
      <c r="E22" s="222"/>
      <c r="F22" s="222"/>
      <c r="G22" s="222"/>
      <c r="H22" s="259">
        <v>1540.51</v>
      </c>
      <c r="I22" s="259"/>
      <c r="J22" s="102">
        <v>7.6499999999999999E-2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" x14ac:dyDescent="0.2">
      <c r="A23" s="2">
        <v>4</v>
      </c>
      <c r="B23" s="222" t="s">
        <v>34</v>
      </c>
      <c r="C23" s="222"/>
      <c r="D23" s="222"/>
      <c r="E23" s="222"/>
      <c r="F23" s="222"/>
      <c r="G23" s="222"/>
      <c r="H23" s="257" t="str">
        <f>H20</f>
        <v>Servente de Limpeza</v>
      </c>
      <c r="I23" s="25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" x14ac:dyDescent="0.2">
      <c r="A24" s="2">
        <v>5</v>
      </c>
      <c r="B24" s="222" t="s">
        <v>35</v>
      </c>
      <c r="C24" s="222"/>
      <c r="D24" s="222"/>
      <c r="E24" s="222"/>
      <c r="F24" s="222"/>
      <c r="G24" s="222"/>
      <c r="H24" s="257" t="s">
        <v>274</v>
      </c>
      <c r="I24" s="2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31.5" customHeight="1" x14ac:dyDescent="0.2">
      <c r="A26" s="225" t="s">
        <v>36</v>
      </c>
      <c r="B26" s="225"/>
      <c r="C26" s="225"/>
      <c r="D26" s="225"/>
      <c r="E26" s="225"/>
      <c r="F26" s="225"/>
      <c r="G26" s="225"/>
      <c r="H26" s="225"/>
      <c r="I26" s="22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15.75" x14ac:dyDescent="0.2">
      <c r="A28" s="235" t="s">
        <v>37</v>
      </c>
      <c r="B28" s="235"/>
      <c r="C28" s="235"/>
      <c r="D28" s="235"/>
      <c r="E28" s="235"/>
      <c r="F28" s="235"/>
      <c r="G28" s="235"/>
      <c r="H28" s="235"/>
      <c r="I28" s="2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13" customFormat="1" ht="30" x14ac:dyDescent="0.2">
      <c r="A29" s="11">
        <v>1</v>
      </c>
      <c r="B29" s="240" t="s">
        <v>38</v>
      </c>
      <c r="C29" s="240"/>
      <c r="D29" s="240"/>
      <c r="E29" s="240"/>
      <c r="F29" s="240"/>
      <c r="G29" s="240"/>
      <c r="H29" s="11" t="s">
        <v>39</v>
      </c>
      <c r="I29" s="11" t="s">
        <v>40</v>
      </c>
    </row>
    <row r="30" spans="1:256" customFormat="1" ht="15" x14ac:dyDescent="0.2">
      <c r="A30" s="103" t="s">
        <v>5</v>
      </c>
      <c r="B30" s="222" t="s">
        <v>41</v>
      </c>
      <c r="C30" s="222"/>
      <c r="D30" s="222"/>
      <c r="E30" s="222"/>
      <c r="F30" s="222"/>
      <c r="G30" s="222"/>
      <c r="H30" s="222"/>
      <c r="I30" s="104">
        <f>H22/220*200</f>
        <v>1400.4636363636364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customFormat="1" ht="25.5" customHeight="1" x14ac:dyDescent="0.2">
      <c r="A31" s="105" t="s">
        <v>8</v>
      </c>
      <c r="B31" s="273" t="s">
        <v>176</v>
      </c>
      <c r="C31" s="273"/>
      <c r="D31" s="273"/>
      <c r="E31" s="273"/>
      <c r="F31" s="273"/>
      <c r="G31" s="273"/>
      <c r="H31" s="106">
        <v>0.4</v>
      </c>
      <c r="I31" s="107">
        <f>I30*H31</f>
        <v>560.1854545454546</v>
      </c>
      <c r="J31" s="6"/>
    </row>
    <row r="32" spans="1:256" customFormat="1" ht="15" x14ac:dyDescent="0.25">
      <c r="A32" s="274" t="s">
        <v>177</v>
      </c>
      <c r="B32" s="274"/>
      <c r="C32" s="274"/>
      <c r="D32" s="274"/>
      <c r="E32" s="274"/>
      <c r="F32" s="274"/>
      <c r="G32" s="274"/>
      <c r="H32" s="274"/>
      <c r="I32" s="108">
        <f>SUM(I30:I31)</f>
        <v>1960.649090909091</v>
      </c>
      <c r="J32" s="6"/>
    </row>
    <row r="33" spans="1:22" customFormat="1" x14ac:dyDescent="0.2">
      <c r="A33" s="256" t="s">
        <v>44</v>
      </c>
      <c r="B33" s="256"/>
      <c r="C33" s="256"/>
      <c r="D33" s="256"/>
      <c r="E33" s="256"/>
      <c r="F33" s="256"/>
      <c r="G33" s="256"/>
      <c r="H33" s="256"/>
      <c r="I33" s="256"/>
      <c r="J33" s="6"/>
    </row>
    <row r="34" spans="1:22" customFormat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6"/>
    </row>
    <row r="35" spans="1:22" customFormat="1" ht="15.75" x14ac:dyDescent="0.2">
      <c r="A35" s="237" t="s">
        <v>45</v>
      </c>
      <c r="B35" s="237"/>
      <c r="C35" s="237"/>
      <c r="D35" s="237"/>
      <c r="E35" s="237"/>
      <c r="F35" s="237"/>
      <c r="G35" s="237"/>
      <c r="H35" s="237"/>
      <c r="I35" s="237"/>
      <c r="J35" s="6"/>
    </row>
    <row r="36" spans="1:22" customFormat="1" ht="15" x14ac:dyDescent="0.2">
      <c r="A36" s="253" t="s">
        <v>46</v>
      </c>
      <c r="B36" s="253"/>
      <c r="C36" s="253"/>
      <c r="D36" s="253"/>
      <c r="E36" s="253"/>
      <c r="F36" s="253"/>
      <c r="G36" s="253"/>
      <c r="H36" s="253"/>
      <c r="I36" s="253"/>
      <c r="J36" s="6"/>
    </row>
    <row r="37" spans="1:22" customFormat="1" ht="15" x14ac:dyDescent="0.2">
      <c r="A37" s="18" t="s">
        <v>47</v>
      </c>
      <c r="B37" s="254" t="s">
        <v>48</v>
      </c>
      <c r="C37" s="254"/>
      <c r="D37" s="254"/>
      <c r="E37" s="254"/>
      <c r="F37" s="254"/>
      <c r="G37" s="254"/>
      <c r="H37" s="254"/>
      <c r="I37" s="3" t="s">
        <v>49</v>
      </c>
      <c r="J37" s="6"/>
    </row>
    <row r="38" spans="1:22" customFormat="1" ht="31.5" customHeight="1" x14ac:dyDescent="0.2">
      <c r="A38" s="19" t="s">
        <v>5</v>
      </c>
      <c r="B38" s="249" t="s">
        <v>50</v>
      </c>
      <c r="C38" s="249"/>
      <c r="D38" s="249"/>
      <c r="E38" s="249"/>
      <c r="F38" s="249"/>
      <c r="G38" s="249"/>
      <c r="H38" s="20">
        <v>8.3299999999999999E-2</v>
      </c>
      <c r="I38" s="21">
        <f>ROUND($I$30*H38,2)</f>
        <v>116.66</v>
      </c>
      <c r="J38" s="6"/>
    </row>
    <row r="39" spans="1:22" customFormat="1" ht="32.25" customHeight="1" x14ac:dyDescent="0.2">
      <c r="A39" s="19" t="s">
        <v>8</v>
      </c>
      <c r="B39" s="255" t="s">
        <v>51</v>
      </c>
      <c r="C39" s="255"/>
      <c r="D39" s="255"/>
      <c r="E39" s="255"/>
      <c r="F39" s="255"/>
      <c r="G39" s="255"/>
      <c r="H39" s="22">
        <v>3.0249999999999999E-2</v>
      </c>
      <c r="I39" s="21">
        <f>ROUND($I$30*H39,2)</f>
        <v>42.36</v>
      </c>
      <c r="J39" s="6"/>
    </row>
    <row r="40" spans="1:22" customFormat="1" x14ac:dyDescent="0.2">
      <c r="A40" s="228" t="s">
        <v>43</v>
      </c>
      <c r="B40" s="228"/>
      <c r="C40" s="228"/>
      <c r="D40" s="228"/>
      <c r="E40" s="228"/>
      <c r="F40" s="228"/>
      <c r="G40" s="228"/>
      <c r="H40" s="228"/>
      <c r="I40" s="23">
        <f>SUM(I38:I39)</f>
        <v>159.01999999999998</v>
      </c>
      <c r="J40" s="6"/>
    </row>
    <row r="41" spans="1:22" customFormat="1" x14ac:dyDescent="0.2">
      <c r="A41" s="24" t="s">
        <v>11</v>
      </c>
      <c r="B41" s="251" t="s">
        <v>52</v>
      </c>
      <c r="C41" s="251"/>
      <c r="D41" s="251"/>
      <c r="E41" s="251"/>
      <c r="F41" s="251"/>
      <c r="G41" s="251"/>
      <c r="H41" s="251"/>
      <c r="I41" s="25">
        <f>ROUND($H$55*I40,2)</f>
        <v>56.13</v>
      </c>
      <c r="J41" s="6"/>
    </row>
    <row r="42" spans="1:22" s="28" customFormat="1" ht="15" x14ac:dyDescent="0.25">
      <c r="A42" s="219"/>
      <c r="B42" s="219"/>
      <c r="C42" s="219"/>
      <c r="D42" s="219"/>
      <c r="E42" s="219"/>
      <c r="F42" s="219"/>
      <c r="G42" s="219"/>
      <c r="H42" s="26" t="s">
        <v>43</v>
      </c>
      <c r="I42" s="27">
        <f>I40+I41</f>
        <v>215.14999999999998</v>
      </c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</row>
    <row r="43" spans="1:22" customFormat="1" ht="56.25" customHeight="1" x14ac:dyDescent="0.2">
      <c r="A43" s="243" t="s">
        <v>53</v>
      </c>
      <c r="B43" s="243"/>
      <c r="C43" s="243"/>
      <c r="D43" s="243"/>
      <c r="E43" s="243"/>
      <c r="F43" s="243"/>
      <c r="G43" s="243"/>
      <c r="H43" s="243"/>
      <c r="I43" s="243"/>
      <c r="J43" s="6"/>
    </row>
    <row r="44" spans="1:22" customFormat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6"/>
    </row>
    <row r="45" spans="1:22" s="6" customFormat="1" ht="15" x14ac:dyDescent="0.2">
      <c r="A45" s="252" t="s">
        <v>54</v>
      </c>
      <c r="B45" s="252"/>
      <c r="C45" s="252"/>
      <c r="D45" s="252"/>
      <c r="E45" s="252"/>
      <c r="F45" s="252"/>
      <c r="G45" s="252"/>
      <c r="H45" s="252"/>
      <c r="I45" s="252"/>
    </row>
    <row r="46" spans="1:22" s="6" customFormat="1" ht="30" x14ac:dyDescent="0.2">
      <c r="A46" s="29" t="s">
        <v>55</v>
      </c>
      <c r="B46" s="240" t="s">
        <v>56</v>
      </c>
      <c r="C46" s="240"/>
      <c r="D46" s="240"/>
      <c r="E46" s="240"/>
      <c r="F46" s="240"/>
      <c r="G46" s="240"/>
      <c r="H46" s="12" t="s">
        <v>57</v>
      </c>
      <c r="I46" s="12" t="s">
        <v>40</v>
      </c>
    </row>
    <row r="47" spans="1:22" s="6" customFormat="1" ht="12.75" x14ac:dyDescent="0.2">
      <c r="A47" s="30" t="s">
        <v>5</v>
      </c>
      <c r="B47" s="222" t="s">
        <v>58</v>
      </c>
      <c r="C47" s="222"/>
      <c r="D47" s="222"/>
      <c r="E47" s="222"/>
      <c r="F47" s="222"/>
      <c r="G47" s="222"/>
      <c r="H47" s="31">
        <v>0.2</v>
      </c>
      <c r="I47" s="32">
        <f t="shared" ref="I47:I54" si="0">ROUND($I$32*H47,2)</f>
        <v>392.13</v>
      </c>
    </row>
    <row r="48" spans="1:22" s="6" customFormat="1" ht="12.75" x14ac:dyDescent="0.2">
      <c r="A48" s="30" t="s">
        <v>8</v>
      </c>
      <c r="B48" s="222" t="s">
        <v>59</v>
      </c>
      <c r="C48" s="222"/>
      <c r="D48" s="222"/>
      <c r="E48" s="222"/>
      <c r="F48" s="222"/>
      <c r="G48" s="222"/>
      <c r="H48" s="31">
        <v>2.5000000000000001E-2</v>
      </c>
      <c r="I48" s="32">
        <f t="shared" si="0"/>
        <v>49.02</v>
      </c>
    </row>
    <row r="49" spans="1:10" s="6" customFormat="1" ht="49.5" customHeight="1" x14ac:dyDescent="0.2">
      <c r="A49" s="30" t="s">
        <v>11</v>
      </c>
      <c r="B49" s="222" t="s">
        <v>60</v>
      </c>
      <c r="C49" s="222"/>
      <c r="D49" s="33" t="s">
        <v>61</v>
      </c>
      <c r="E49" s="34">
        <v>0.03</v>
      </c>
      <c r="F49" s="33" t="s">
        <v>62</v>
      </c>
      <c r="G49" s="35">
        <v>0.5</v>
      </c>
      <c r="H49" s="36">
        <f>E49*G49</f>
        <v>1.4999999999999999E-2</v>
      </c>
      <c r="I49" s="32">
        <f t="shared" si="0"/>
        <v>29.41</v>
      </c>
    </row>
    <row r="50" spans="1:10" s="6" customFormat="1" ht="12.75" x14ac:dyDescent="0.2">
      <c r="A50" s="30" t="s">
        <v>14</v>
      </c>
      <c r="B50" s="222" t="s">
        <v>63</v>
      </c>
      <c r="C50" s="222"/>
      <c r="D50" s="222"/>
      <c r="E50" s="222"/>
      <c r="F50" s="222"/>
      <c r="G50" s="222"/>
      <c r="H50" s="31">
        <v>1.4999999999999999E-2</v>
      </c>
      <c r="I50" s="32">
        <f t="shared" si="0"/>
        <v>29.41</v>
      </c>
    </row>
    <row r="51" spans="1:10" s="6" customFormat="1" ht="12.75" x14ac:dyDescent="0.2">
      <c r="A51" s="30" t="s">
        <v>16</v>
      </c>
      <c r="B51" s="222" t="s">
        <v>64</v>
      </c>
      <c r="C51" s="222"/>
      <c r="D51" s="222"/>
      <c r="E51" s="222"/>
      <c r="F51" s="222"/>
      <c r="G51" s="222"/>
      <c r="H51" s="31">
        <v>0.01</v>
      </c>
      <c r="I51" s="32">
        <f t="shared" si="0"/>
        <v>19.61</v>
      </c>
    </row>
    <row r="52" spans="1:10" s="6" customFormat="1" ht="12.75" x14ac:dyDescent="0.2">
      <c r="A52" s="30" t="s">
        <v>65</v>
      </c>
      <c r="B52" s="222" t="s">
        <v>66</v>
      </c>
      <c r="C52" s="222"/>
      <c r="D52" s="222"/>
      <c r="E52" s="222"/>
      <c r="F52" s="222"/>
      <c r="G52" s="222"/>
      <c r="H52" s="31">
        <v>6.0000000000000001E-3</v>
      </c>
      <c r="I52" s="32">
        <f t="shared" si="0"/>
        <v>11.76</v>
      </c>
    </row>
    <row r="53" spans="1:10" customFormat="1" x14ac:dyDescent="0.2">
      <c r="A53" s="30" t="s">
        <v>67</v>
      </c>
      <c r="B53" s="222" t="s">
        <v>68</v>
      </c>
      <c r="C53" s="222"/>
      <c r="D53" s="222"/>
      <c r="E53" s="222"/>
      <c r="F53" s="222"/>
      <c r="G53" s="222"/>
      <c r="H53" s="31">
        <v>2E-3</v>
      </c>
      <c r="I53" s="32">
        <f t="shared" si="0"/>
        <v>3.92</v>
      </c>
      <c r="J53" s="6"/>
    </row>
    <row r="54" spans="1:10" customFormat="1" x14ac:dyDescent="0.2">
      <c r="A54" s="30" t="s">
        <v>69</v>
      </c>
      <c r="B54" s="222" t="s">
        <v>70</v>
      </c>
      <c r="C54" s="222"/>
      <c r="D54" s="222"/>
      <c r="E54" s="222"/>
      <c r="F54" s="222"/>
      <c r="G54" s="222"/>
      <c r="H54" s="31">
        <v>0.08</v>
      </c>
      <c r="I54" s="32">
        <f t="shared" si="0"/>
        <v>156.85</v>
      </c>
      <c r="J54" s="6"/>
    </row>
    <row r="55" spans="1:10" customFormat="1" x14ac:dyDescent="0.2">
      <c r="A55" s="228" t="s">
        <v>43</v>
      </c>
      <c r="B55" s="228"/>
      <c r="C55" s="228"/>
      <c r="D55" s="228"/>
      <c r="E55" s="228"/>
      <c r="F55" s="228"/>
      <c r="G55" s="228"/>
      <c r="H55" s="37">
        <f>SUM(H47:H54)</f>
        <v>0.35300000000000004</v>
      </c>
      <c r="I55" s="38">
        <f>SUM(I47:I54)</f>
        <v>692.11</v>
      </c>
      <c r="J55" s="6"/>
    </row>
    <row r="56" spans="1:10" customFormat="1" x14ac:dyDescent="0.2">
      <c r="A56" s="39"/>
      <c r="B56" s="40"/>
      <c r="C56" s="40"/>
      <c r="D56" s="40"/>
      <c r="E56" s="40"/>
      <c r="F56" s="40"/>
      <c r="G56" s="40"/>
      <c r="H56" s="41"/>
      <c r="I56" s="42"/>
      <c r="J56" s="6"/>
    </row>
    <row r="57" spans="1:10" customFormat="1" ht="42" customHeight="1" x14ac:dyDescent="0.2">
      <c r="A57" s="243" t="s">
        <v>71</v>
      </c>
      <c r="B57" s="243"/>
      <c r="C57" s="243"/>
      <c r="D57" s="243"/>
      <c r="E57" s="243"/>
      <c r="F57" s="243"/>
      <c r="G57" s="243"/>
      <c r="H57" s="243"/>
      <c r="I57" s="243"/>
      <c r="J57" s="6"/>
    </row>
    <row r="58" spans="1:10" customFormat="1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6"/>
    </row>
    <row r="59" spans="1:10" customFormat="1" ht="15" x14ac:dyDescent="0.2">
      <c r="A59" s="244" t="s">
        <v>72</v>
      </c>
      <c r="B59" s="244"/>
      <c r="C59" s="244"/>
      <c r="D59" s="244"/>
      <c r="E59" s="244"/>
      <c r="F59" s="244"/>
      <c r="G59" s="244"/>
      <c r="H59" s="244"/>
      <c r="I59" s="244"/>
      <c r="J59" s="6"/>
    </row>
    <row r="60" spans="1:10" customFormat="1" ht="15" x14ac:dyDescent="0.2">
      <c r="A60" s="43" t="s">
        <v>73</v>
      </c>
      <c r="B60" s="240" t="s">
        <v>74</v>
      </c>
      <c r="C60" s="240"/>
      <c r="D60" s="240"/>
      <c r="E60" s="240"/>
      <c r="F60" s="240"/>
      <c r="G60" s="240"/>
      <c r="H60" s="240"/>
      <c r="I60" s="12" t="s">
        <v>49</v>
      </c>
      <c r="J60" s="6"/>
    </row>
    <row r="61" spans="1:10" customFormat="1" x14ac:dyDescent="0.2">
      <c r="A61" s="19" t="s">
        <v>5</v>
      </c>
      <c r="B61" s="222" t="s">
        <v>75</v>
      </c>
      <c r="C61" s="222"/>
      <c r="D61" s="222"/>
      <c r="E61" s="222"/>
      <c r="F61" s="222"/>
      <c r="G61" s="222"/>
      <c r="H61" s="222"/>
      <c r="I61" s="32">
        <f>IF(ROUND((H62*H64*H63)-(I30*0.06),2)&lt;0,0,ROUND((H62*H64*H63)-(I30*0.06),2))</f>
        <v>127.17</v>
      </c>
      <c r="J61" s="6"/>
    </row>
    <row r="62" spans="1:10" customFormat="1" x14ac:dyDescent="0.2">
      <c r="A62" s="19"/>
      <c r="B62" s="225" t="s">
        <v>76</v>
      </c>
      <c r="C62" s="225"/>
      <c r="D62" s="225"/>
      <c r="E62" s="225"/>
      <c r="F62" s="225"/>
      <c r="G62" s="225"/>
      <c r="H62" s="44">
        <v>4.8</v>
      </c>
      <c r="I62" s="45" t="s">
        <v>7</v>
      </c>
      <c r="J62" s="6"/>
    </row>
    <row r="63" spans="1:10" customFormat="1" x14ac:dyDescent="0.2">
      <c r="A63" s="19"/>
      <c r="B63" s="225" t="s">
        <v>77</v>
      </c>
      <c r="C63" s="225"/>
      <c r="D63" s="225"/>
      <c r="E63" s="225"/>
      <c r="F63" s="225"/>
      <c r="G63" s="225"/>
      <c r="H63" s="46">
        <v>2</v>
      </c>
      <c r="I63" s="45"/>
    </row>
    <row r="64" spans="1:10" customFormat="1" x14ac:dyDescent="0.2">
      <c r="A64" s="19"/>
      <c r="B64" s="225" t="s">
        <v>78</v>
      </c>
      <c r="C64" s="225"/>
      <c r="D64" s="225"/>
      <c r="E64" s="225"/>
      <c r="F64" s="225"/>
      <c r="G64" s="225"/>
      <c r="H64" s="47">
        <v>22</v>
      </c>
      <c r="I64" s="45"/>
    </row>
    <row r="65" spans="1:10" customFormat="1" x14ac:dyDescent="0.2">
      <c r="A65" s="19"/>
      <c r="B65" s="250" t="s">
        <v>79</v>
      </c>
      <c r="C65" s="250"/>
      <c r="D65" s="250"/>
      <c r="E65" s="250"/>
      <c r="F65" s="250"/>
      <c r="G65" s="250"/>
      <c r="H65" s="48">
        <v>0.06</v>
      </c>
      <c r="I65" s="49"/>
    </row>
    <row r="66" spans="1:10" customFormat="1" x14ac:dyDescent="0.2">
      <c r="A66" s="19" t="s">
        <v>8</v>
      </c>
      <c r="B66" s="222" t="s">
        <v>80</v>
      </c>
      <c r="C66" s="222"/>
      <c r="D66" s="222"/>
      <c r="E66" s="222"/>
      <c r="F66" s="222"/>
      <c r="G66" s="222"/>
      <c r="H66" s="222"/>
      <c r="I66" s="32">
        <f>($H$67*$H$68)*(1-$H$69)</f>
        <v>421.97760000000005</v>
      </c>
    </row>
    <row r="67" spans="1:10" customFormat="1" x14ac:dyDescent="0.2">
      <c r="A67" s="19"/>
      <c r="B67" s="225" t="s">
        <v>81</v>
      </c>
      <c r="C67" s="225"/>
      <c r="D67" s="225"/>
      <c r="E67" s="225"/>
      <c r="F67" s="225"/>
      <c r="G67" s="225"/>
      <c r="H67" s="44">
        <v>23.68</v>
      </c>
      <c r="I67" s="45" t="s">
        <v>7</v>
      </c>
    </row>
    <row r="68" spans="1:10" customFormat="1" x14ac:dyDescent="0.2">
      <c r="A68" s="50"/>
      <c r="B68" s="225" t="s">
        <v>83</v>
      </c>
      <c r="C68" s="225"/>
      <c r="D68" s="225"/>
      <c r="E68" s="225"/>
      <c r="F68" s="225"/>
      <c r="G68" s="225"/>
      <c r="H68" s="47">
        <v>22</v>
      </c>
      <c r="I68" s="45"/>
    </row>
    <row r="69" spans="1:10" customFormat="1" x14ac:dyDescent="0.2">
      <c r="A69" s="50"/>
      <c r="B69" s="225" t="s">
        <v>84</v>
      </c>
      <c r="C69" s="225"/>
      <c r="D69" s="225"/>
      <c r="E69" s="225"/>
      <c r="F69" s="225"/>
      <c r="G69" s="225"/>
      <c r="H69" s="51">
        <v>0.19</v>
      </c>
      <c r="I69" s="45"/>
    </row>
    <row r="70" spans="1:10" customFormat="1" x14ac:dyDescent="0.2">
      <c r="A70" s="19" t="s">
        <v>11</v>
      </c>
      <c r="B70" s="241" t="s">
        <v>85</v>
      </c>
      <c r="C70" s="241"/>
      <c r="D70" s="241"/>
      <c r="E70" s="241"/>
      <c r="F70" s="241"/>
      <c r="G70" s="241"/>
      <c r="H70" s="241"/>
      <c r="I70" s="53">
        <v>0</v>
      </c>
    </row>
    <row r="71" spans="1:10" customFormat="1" x14ac:dyDescent="0.2">
      <c r="A71" s="19" t="s">
        <v>14</v>
      </c>
      <c r="B71" s="222" t="s">
        <v>86</v>
      </c>
      <c r="C71" s="222"/>
      <c r="D71" s="222"/>
      <c r="E71" s="222"/>
      <c r="F71" s="222"/>
      <c r="G71" s="222"/>
      <c r="H71" s="222"/>
      <c r="I71" s="54">
        <v>19.420000000000002</v>
      </c>
    </row>
    <row r="72" spans="1:10" customFormat="1" x14ac:dyDescent="0.2">
      <c r="A72" s="19" t="s">
        <v>16</v>
      </c>
      <c r="B72" s="241" t="s">
        <v>85</v>
      </c>
      <c r="C72" s="241"/>
      <c r="D72" s="241"/>
      <c r="E72" s="241"/>
      <c r="F72" s="241"/>
      <c r="G72" s="241"/>
      <c r="H72" s="241"/>
      <c r="I72" s="53">
        <v>0</v>
      </c>
    </row>
    <row r="73" spans="1:10" customFormat="1" x14ac:dyDescent="0.2">
      <c r="A73" s="19" t="s">
        <v>65</v>
      </c>
      <c r="B73" s="241" t="s">
        <v>85</v>
      </c>
      <c r="C73" s="241"/>
      <c r="D73" s="241"/>
      <c r="E73" s="241"/>
      <c r="F73" s="241"/>
      <c r="G73" s="241"/>
      <c r="H73" s="241"/>
      <c r="I73" s="55" t="s">
        <v>7</v>
      </c>
    </row>
    <row r="74" spans="1:10" customFormat="1" x14ac:dyDescent="0.2">
      <c r="A74" s="56"/>
      <c r="B74" s="228" t="s">
        <v>43</v>
      </c>
      <c r="C74" s="228"/>
      <c r="D74" s="228"/>
      <c r="E74" s="228"/>
      <c r="F74" s="228"/>
      <c r="G74" s="228"/>
      <c r="H74" s="228"/>
      <c r="I74" s="38">
        <f>SUM(I61:I73)</f>
        <v>568.56759999999997</v>
      </c>
    </row>
    <row r="75" spans="1:10" customFormat="1" x14ac:dyDescent="0.2">
      <c r="A75" s="219"/>
      <c r="B75" s="219"/>
      <c r="C75" s="219"/>
      <c r="D75" s="219"/>
      <c r="E75" s="219"/>
      <c r="F75" s="219"/>
      <c r="G75" s="219"/>
      <c r="H75" s="219"/>
      <c r="I75" s="219"/>
    </row>
    <row r="76" spans="1:10" customFormat="1" ht="41.25" customHeight="1" x14ac:dyDescent="0.2">
      <c r="A76" s="225" t="s">
        <v>87</v>
      </c>
      <c r="B76" s="225"/>
      <c r="C76" s="225"/>
      <c r="D76" s="225"/>
      <c r="E76" s="225"/>
      <c r="F76" s="225"/>
      <c r="G76" s="225"/>
      <c r="H76" s="225"/>
      <c r="I76" s="225"/>
    </row>
    <row r="77" spans="1:10" customFormat="1" x14ac:dyDescent="0.2">
      <c r="A77" s="219"/>
      <c r="B77" s="219"/>
      <c r="C77" s="219"/>
      <c r="D77" s="219"/>
      <c r="E77" s="219"/>
      <c r="F77" s="219"/>
      <c r="G77" s="219"/>
      <c r="H77" s="219"/>
      <c r="I77" s="219"/>
    </row>
    <row r="78" spans="1:10" customFormat="1" ht="15.75" x14ac:dyDescent="0.2">
      <c r="A78" s="235" t="s">
        <v>88</v>
      </c>
      <c r="B78" s="235"/>
      <c r="C78" s="235"/>
      <c r="D78" s="235"/>
      <c r="E78" s="235"/>
      <c r="F78" s="235"/>
      <c r="G78" s="235"/>
      <c r="H78" s="235"/>
      <c r="I78" s="235"/>
    </row>
    <row r="79" spans="1:10" customFormat="1" ht="15" x14ac:dyDescent="0.2">
      <c r="A79" s="12">
        <v>2</v>
      </c>
      <c r="B79" s="240" t="s">
        <v>89</v>
      </c>
      <c r="C79" s="240"/>
      <c r="D79" s="240"/>
      <c r="E79" s="240"/>
      <c r="F79" s="240"/>
      <c r="G79" s="240"/>
      <c r="H79" s="240"/>
      <c r="I79" s="12" t="s">
        <v>49</v>
      </c>
      <c r="J79" s="6"/>
    </row>
    <row r="80" spans="1:10" customFormat="1" x14ac:dyDescent="0.2">
      <c r="A80" s="2" t="s">
        <v>47</v>
      </c>
      <c r="B80" s="222" t="s">
        <v>48</v>
      </c>
      <c r="C80" s="222"/>
      <c r="D80" s="222"/>
      <c r="E80" s="222"/>
      <c r="F80" s="222"/>
      <c r="G80" s="222"/>
      <c r="H80" s="222"/>
      <c r="I80" s="5">
        <f>I42</f>
        <v>215.14999999999998</v>
      </c>
      <c r="J80" s="6"/>
    </row>
    <row r="81" spans="1:10" customFormat="1" x14ac:dyDescent="0.2">
      <c r="A81" s="2" t="s">
        <v>55</v>
      </c>
      <c r="B81" s="222" t="s">
        <v>56</v>
      </c>
      <c r="C81" s="222"/>
      <c r="D81" s="222"/>
      <c r="E81" s="222"/>
      <c r="F81" s="222"/>
      <c r="G81" s="222"/>
      <c r="H81" s="222"/>
      <c r="I81" s="5">
        <f>I55</f>
        <v>692.11</v>
      </c>
      <c r="J81" s="6"/>
    </row>
    <row r="82" spans="1:10" customFormat="1" x14ac:dyDescent="0.2">
      <c r="A82" s="2" t="s">
        <v>73</v>
      </c>
      <c r="B82" s="222" t="s">
        <v>74</v>
      </c>
      <c r="C82" s="222"/>
      <c r="D82" s="222"/>
      <c r="E82" s="222"/>
      <c r="F82" s="222"/>
      <c r="G82" s="222"/>
      <c r="H82" s="222"/>
      <c r="I82" s="5">
        <f>I74</f>
        <v>568.56759999999997</v>
      </c>
      <c r="J82" s="6"/>
    </row>
    <row r="83" spans="1:10" customFormat="1" x14ac:dyDescent="0.2">
      <c r="A83" s="242" t="s">
        <v>43</v>
      </c>
      <c r="B83" s="242"/>
      <c r="C83" s="242"/>
      <c r="D83" s="242"/>
      <c r="E83" s="242"/>
      <c r="F83" s="242"/>
      <c r="G83" s="242"/>
      <c r="H83" s="242"/>
      <c r="I83" s="57">
        <f>SUM(I80:I82)</f>
        <v>1475.8276000000001</v>
      </c>
      <c r="J83" s="6"/>
    </row>
    <row r="84" spans="1:10" customFormat="1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6"/>
    </row>
    <row r="85" spans="1:10" s="6" customFormat="1" ht="15.75" x14ac:dyDescent="0.2">
      <c r="A85" s="237" t="s">
        <v>90</v>
      </c>
      <c r="B85" s="237"/>
      <c r="C85" s="237"/>
      <c r="D85" s="237"/>
      <c r="E85" s="237"/>
      <c r="F85" s="237"/>
      <c r="G85" s="237"/>
      <c r="H85" s="237"/>
      <c r="I85" s="237"/>
    </row>
    <row r="86" spans="1:10" s="6" customFormat="1" ht="15" x14ac:dyDescent="0.2">
      <c r="A86" s="43">
        <v>3</v>
      </c>
      <c r="B86" s="239" t="s">
        <v>91</v>
      </c>
      <c r="C86" s="239"/>
      <c r="D86" s="239"/>
      <c r="E86" s="239"/>
      <c r="F86" s="239"/>
      <c r="G86" s="239"/>
      <c r="H86" s="239"/>
      <c r="I86" s="43" t="s">
        <v>92</v>
      </c>
    </row>
    <row r="87" spans="1:10" s="6" customFormat="1" ht="53.25" customHeight="1" x14ac:dyDescent="0.2">
      <c r="A87" s="19" t="s">
        <v>5</v>
      </c>
      <c r="B87" s="249" t="s">
        <v>93</v>
      </c>
      <c r="C87" s="249"/>
      <c r="D87" s="249"/>
      <c r="E87" s="249"/>
      <c r="F87" s="249"/>
      <c r="G87" s="249"/>
      <c r="H87" s="249"/>
      <c r="I87" s="58">
        <f>ROUND((($I$32/12)+($I$38/12)+($I$33/12/12)+($I$39/12))*(30/30)*0.05,2)</f>
        <v>8.83</v>
      </c>
    </row>
    <row r="88" spans="1:10" s="6" customFormat="1" ht="12.75" x14ac:dyDescent="0.2">
      <c r="A88" s="19" t="s">
        <v>8</v>
      </c>
      <c r="B88" s="241" t="s">
        <v>94</v>
      </c>
      <c r="C88" s="241"/>
      <c r="D88" s="241"/>
      <c r="E88" s="241"/>
      <c r="F88" s="241"/>
      <c r="G88" s="241"/>
      <c r="H88" s="241"/>
      <c r="I88" s="58">
        <f>ROUND($H$54*I87,2)</f>
        <v>0.71</v>
      </c>
    </row>
    <row r="89" spans="1:10" s="6" customFormat="1" ht="33.75" customHeight="1" x14ac:dyDescent="0.2">
      <c r="A89" s="19" t="s">
        <v>11</v>
      </c>
      <c r="B89" s="222" t="s">
        <v>95</v>
      </c>
      <c r="C89" s="222"/>
      <c r="D89" s="222"/>
      <c r="E89" s="222"/>
      <c r="F89" s="222"/>
      <c r="G89" s="222"/>
      <c r="H89" s="222"/>
      <c r="I89" s="58">
        <f>ROUND(((7/30)/$H$11)*$I$32*0.9,2)</f>
        <v>34.31</v>
      </c>
    </row>
    <row r="90" spans="1:10" s="6" customFormat="1" ht="12.75" x14ac:dyDescent="0.2">
      <c r="A90" s="19" t="s">
        <v>14</v>
      </c>
      <c r="B90" s="241" t="s">
        <v>96</v>
      </c>
      <c r="C90" s="241"/>
      <c r="D90" s="241"/>
      <c r="E90" s="241"/>
      <c r="F90" s="241"/>
      <c r="G90" s="241"/>
      <c r="H90" s="241"/>
      <c r="I90" s="58">
        <f>ROUND($H$55*I89,2)</f>
        <v>12.11</v>
      </c>
    </row>
    <row r="91" spans="1:10" s="6" customFormat="1" ht="59.25" customHeight="1" x14ac:dyDescent="0.2">
      <c r="A91" s="19" t="s">
        <v>16</v>
      </c>
      <c r="B91" s="222" t="s">
        <v>97</v>
      </c>
      <c r="C91" s="222"/>
      <c r="D91" s="222"/>
      <c r="E91" s="222"/>
      <c r="F91" s="222"/>
      <c r="G91" s="222"/>
      <c r="H91" s="59">
        <v>0.04</v>
      </c>
      <c r="I91" s="58">
        <f>ROUND($I$30*H91,2)</f>
        <v>56.02</v>
      </c>
    </row>
    <row r="92" spans="1:10" s="6" customFormat="1" ht="12.75" x14ac:dyDescent="0.2">
      <c r="A92" s="228" t="s">
        <v>43</v>
      </c>
      <c r="B92" s="228"/>
      <c r="C92" s="228"/>
      <c r="D92" s="228"/>
      <c r="E92" s="228"/>
      <c r="F92" s="228"/>
      <c r="G92" s="228"/>
      <c r="H92" s="228"/>
      <c r="I92" s="38">
        <f>SUM(I87:I91)</f>
        <v>111.98</v>
      </c>
    </row>
    <row r="93" spans="1:10" s="6" customFormat="1" x14ac:dyDescent="0.2">
      <c r="A93" s="212"/>
      <c r="B93" s="212"/>
      <c r="C93" s="212"/>
      <c r="D93" s="212"/>
      <c r="E93" s="212"/>
      <c r="F93" s="212"/>
      <c r="G93" s="212"/>
      <c r="H93" s="212"/>
      <c r="I93" s="212"/>
    </row>
    <row r="94" spans="1:10" customFormat="1" ht="15.75" x14ac:dyDescent="0.2">
      <c r="A94" s="235" t="s">
        <v>98</v>
      </c>
      <c r="B94" s="235"/>
      <c r="C94" s="235"/>
      <c r="D94" s="235"/>
      <c r="E94" s="235"/>
      <c r="F94" s="235"/>
      <c r="G94" s="235"/>
      <c r="H94" s="235"/>
      <c r="I94" s="235"/>
      <c r="J94" s="6"/>
    </row>
    <row r="95" spans="1:10" customFormat="1" ht="47.25" customHeight="1" x14ac:dyDescent="0.2">
      <c r="A95" s="246" t="s">
        <v>99</v>
      </c>
      <c r="B95" s="246"/>
      <c r="C95" s="246"/>
      <c r="D95" s="246"/>
      <c r="E95" s="246"/>
      <c r="F95" s="246"/>
      <c r="G95" s="246"/>
      <c r="H95" s="246"/>
      <c r="I95" s="246"/>
    </row>
    <row r="96" spans="1:10" customFormat="1" ht="15" x14ac:dyDescent="0.2">
      <c r="A96" s="247" t="s">
        <v>100</v>
      </c>
      <c r="B96" s="247"/>
      <c r="C96" s="247"/>
      <c r="D96" s="247"/>
      <c r="E96" s="247"/>
      <c r="F96" s="247"/>
      <c r="G96" s="247"/>
      <c r="H96" s="247"/>
      <c r="I96" s="60">
        <f>I32</f>
        <v>1960.649090909091</v>
      </c>
    </row>
    <row r="97" spans="1:9" customFormat="1" ht="15" x14ac:dyDescent="0.2">
      <c r="A97" s="248" t="s">
        <v>101</v>
      </c>
      <c r="B97" s="248"/>
      <c r="C97" s="248"/>
      <c r="D97" s="248"/>
      <c r="E97" s="248"/>
      <c r="F97" s="248"/>
      <c r="G97" s="248"/>
      <c r="H97" s="248"/>
      <c r="I97" s="248"/>
    </row>
    <row r="98" spans="1:9" customFormat="1" ht="15" x14ac:dyDescent="0.25">
      <c r="A98" s="61" t="s">
        <v>102</v>
      </c>
      <c r="B98" s="239" t="s">
        <v>103</v>
      </c>
      <c r="C98" s="239"/>
      <c r="D98" s="239"/>
      <c r="E98" s="239"/>
      <c r="F98" s="239"/>
      <c r="G98" s="239"/>
      <c r="H98" s="239"/>
      <c r="I98" s="61" t="s">
        <v>49</v>
      </c>
    </row>
    <row r="99" spans="1:9" customFormat="1" ht="33.75" customHeight="1" x14ac:dyDescent="0.25">
      <c r="A99" s="62" t="s">
        <v>5</v>
      </c>
      <c r="B99" s="222" t="s">
        <v>104</v>
      </c>
      <c r="C99" s="222"/>
      <c r="D99" s="222"/>
      <c r="E99" s="222"/>
      <c r="F99" s="222"/>
      <c r="G99" s="222"/>
      <c r="H99" s="222"/>
      <c r="I99" s="63">
        <f>I96/12</f>
        <v>163.38742424242426</v>
      </c>
    </row>
    <row r="100" spans="1:9" customFormat="1" ht="24.75" customHeight="1" x14ac:dyDescent="0.2">
      <c r="A100" s="64" t="s">
        <v>8</v>
      </c>
      <c r="B100" s="241" t="s">
        <v>105</v>
      </c>
      <c r="C100" s="241"/>
      <c r="D100" s="241"/>
      <c r="E100" s="241"/>
      <c r="F100" s="241"/>
      <c r="G100" s="241"/>
      <c r="H100" s="241"/>
      <c r="I100" s="32">
        <f>ROUND((1.3/30)/12*($I$96),2)</f>
        <v>7.08</v>
      </c>
    </row>
    <row r="101" spans="1:9" customFormat="1" ht="24" customHeight="1" x14ac:dyDescent="0.2">
      <c r="A101" s="64" t="s">
        <v>11</v>
      </c>
      <c r="B101" s="241" t="s">
        <v>106</v>
      </c>
      <c r="C101" s="241"/>
      <c r="D101" s="241"/>
      <c r="E101" s="241"/>
      <c r="F101" s="241"/>
      <c r="G101" s="241"/>
      <c r="H101" s="241"/>
      <c r="I101" s="32">
        <f>ROUND((5/30)/12*0.015*($I$96),2)</f>
        <v>0.41</v>
      </c>
    </row>
    <row r="102" spans="1:9" customFormat="1" ht="28.5" customHeight="1" x14ac:dyDescent="0.2">
      <c r="A102" s="64" t="s">
        <v>14</v>
      </c>
      <c r="B102" s="222" t="s">
        <v>107</v>
      </c>
      <c r="C102" s="222"/>
      <c r="D102" s="222"/>
      <c r="E102" s="222"/>
      <c r="F102" s="222"/>
      <c r="G102" s="222"/>
      <c r="H102" s="222"/>
      <c r="I102" s="32">
        <f>ROUND(((15/30)/12)*0.0078*($I$96),2)</f>
        <v>0.64</v>
      </c>
    </row>
    <row r="103" spans="1:9" customFormat="1" ht="18.75" customHeight="1" x14ac:dyDescent="0.2">
      <c r="A103" s="64" t="s">
        <v>16</v>
      </c>
      <c r="B103" s="222" t="s">
        <v>108</v>
      </c>
      <c r="C103" s="222"/>
      <c r="D103" s="222"/>
      <c r="E103" s="222"/>
      <c r="F103" s="222"/>
      <c r="G103" s="222"/>
      <c r="H103" s="222"/>
      <c r="I103" s="32">
        <f>ROUND((1+1/3)/12*(4/12)*0.02*($I$31),2)</f>
        <v>0.41</v>
      </c>
    </row>
    <row r="104" spans="1:9" customFormat="1" ht="21" customHeight="1" x14ac:dyDescent="0.2">
      <c r="A104" s="64" t="s">
        <v>65</v>
      </c>
      <c r="B104" s="241" t="s">
        <v>109</v>
      </c>
      <c r="C104" s="241"/>
      <c r="D104" s="241"/>
      <c r="E104" s="241"/>
      <c r="F104" s="241"/>
      <c r="G104" s="241"/>
      <c r="H104" s="241"/>
      <c r="I104" s="65">
        <f>ROUND(((1/30)/12)*($I$96),2)</f>
        <v>5.45</v>
      </c>
    </row>
    <row r="105" spans="1:9" customFormat="1" x14ac:dyDescent="0.2">
      <c r="A105" s="228" t="s">
        <v>43</v>
      </c>
      <c r="B105" s="228"/>
      <c r="C105" s="228"/>
      <c r="D105" s="228"/>
      <c r="E105" s="228"/>
      <c r="F105" s="228"/>
      <c r="G105" s="228"/>
      <c r="H105" s="228"/>
      <c r="I105" s="66">
        <f>SUM(I99:I104)</f>
        <v>177.37742424242424</v>
      </c>
    </row>
    <row r="106" spans="1:9" customFormat="1" x14ac:dyDescent="0.2">
      <c r="A106" s="64" t="s">
        <v>67</v>
      </c>
      <c r="B106" s="222" t="s">
        <v>110</v>
      </c>
      <c r="C106" s="222"/>
      <c r="D106" s="222"/>
      <c r="E106" s="222"/>
      <c r="F106" s="222"/>
      <c r="G106" s="222"/>
      <c r="H106" s="222"/>
      <c r="I106" s="25">
        <f>ROUND(H55*I105,2)</f>
        <v>62.61</v>
      </c>
    </row>
    <row r="107" spans="1:9" customFormat="1" x14ac:dyDescent="0.2">
      <c r="A107" s="228" t="s">
        <v>43</v>
      </c>
      <c r="B107" s="228"/>
      <c r="C107" s="228"/>
      <c r="D107" s="228"/>
      <c r="E107" s="228"/>
      <c r="F107" s="228"/>
      <c r="G107" s="228"/>
      <c r="H107" s="228"/>
      <c r="I107" s="38">
        <f>SUM(I105:I106)</f>
        <v>239.98742424242425</v>
      </c>
    </row>
    <row r="108" spans="1:9" customFormat="1" x14ac:dyDescent="0.2">
      <c r="A108" s="212"/>
      <c r="B108" s="212"/>
      <c r="C108" s="212"/>
      <c r="D108" s="212"/>
      <c r="E108" s="212"/>
      <c r="F108" s="212"/>
      <c r="G108" s="212"/>
      <c r="H108" s="212"/>
      <c r="I108" s="212"/>
    </row>
    <row r="109" spans="1:9" customFormat="1" ht="15" x14ac:dyDescent="0.2">
      <c r="A109" s="244" t="s">
        <v>111</v>
      </c>
      <c r="B109" s="244"/>
      <c r="C109" s="244"/>
      <c r="D109" s="244"/>
      <c r="E109" s="244"/>
      <c r="F109" s="244"/>
      <c r="G109" s="244"/>
      <c r="H109" s="244"/>
      <c r="I109" s="244"/>
    </row>
    <row r="110" spans="1:9" customFormat="1" ht="15" x14ac:dyDescent="0.2">
      <c r="A110" s="43" t="s">
        <v>112</v>
      </c>
      <c r="B110" s="239" t="s">
        <v>113</v>
      </c>
      <c r="C110" s="239"/>
      <c r="D110" s="239"/>
      <c r="E110" s="239"/>
      <c r="F110" s="239"/>
      <c r="G110" s="239"/>
      <c r="H110" s="239"/>
      <c r="I110" s="17" t="s">
        <v>49</v>
      </c>
    </row>
    <row r="111" spans="1:9" customFormat="1" x14ac:dyDescent="0.2">
      <c r="A111" s="19" t="s">
        <v>5</v>
      </c>
      <c r="B111" s="241" t="s">
        <v>114</v>
      </c>
      <c r="C111" s="241"/>
      <c r="D111" s="241"/>
      <c r="E111" s="241"/>
      <c r="F111" s="241"/>
      <c r="G111" s="241"/>
      <c r="H111" s="241"/>
      <c r="I111" s="53">
        <v>0</v>
      </c>
    </row>
    <row r="112" spans="1:9" customFormat="1" x14ac:dyDescent="0.2">
      <c r="A112" s="245" t="s">
        <v>43</v>
      </c>
      <c r="B112" s="245"/>
      <c r="C112" s="245"/>
      <c r="D112" s="245"/>
      <c r="E112" s="245"/>
      <c r="F112" s="245"/>
      <c r="G112" s="245"/>
      <c r="H112" s="245"/>
      <c r="I112" s="53">
        <v>0</v>
      </c>
    </row>
    <row r="113" spans="1:10" customFormat="1" x14ac:dyDescent="0.2">
      <c r="A113" s="64" t="s">
        <v>8</v>
      </c>
      <c r="B113" s="222" t="s">
        <v>115</v>
      </c>
      <c r="C113" s="222"/>
      <c r="D113" s="222"/>
      <c r="E113" s="222"/>
      <c r="F113" s="222"/>
      <c r="G113" s="222"/>
      <c r="H113" s="222"/>
      <c r="I113" s="67">
        <v>0</v>
      </c>
    </row>
    <row r="114" spans="1:10" customFormat="1" x14ac:dyDescent="0.2">
      <c r="A114" s="228" t="s">
        <v>43</v>
      </c>
      <c r="B114" s="228"/>
      <c r="C114" s="228"/>
      <c r="D114" s="228"/>
      <c r="E114" s="228"/>
      <c r="F114" s="228"/>
      <c r="G114" s="228"/>
      <c r="H114" s="228"/>
      <c r="I114" s="38">
        <v>0</v>
      </c>
    </row>
    <row r="115" spans="1:10" customFormat="1" x14ac:dyDescent="0.2">
      <c r="A115" s="212"/>
      <c r="B115" s="212"/>
      <c r="C115" s="212"/>
      <c r="D115" s="212"/>
      <c r="E115" s="212"/>
      <c r="F115" s="212"/>
      <c r="G115" s="212"/>
      <c r="H115" s="212"/>
      <c r="I115" s="212"/>
    </row>
    <row r="116" spans="1:10" customFormat="1" ht="30.75" customHeight="1" x14ac:dyDescent="0.2">
      <c r="A116" s="243" t="s">
        <v>116</v>
      </c>
      <c r="B116" s="243"/>
      <c r="C116" s="243"/>
      <c r="D116" s="243"/>
      <c r="E116" s="243"/>
      <c r="F116" s="243"/>
      <c r="G116" s="243"/>
      <c r="H116" s="243"/>
      <c r="I116" s="243"/>
    </row>
    <row r="117" spans="1:10" customFormat="1" x14ac:dyDescent="0.2">
      <c r="A117" s="212"/>
      <c r="B117" s="212"/>
      <c r="C117" s="212"/>
      <c r="D117" s="212"/>
      <c r="E117" s="212"/>
      <c r="F117" s="212"/>
      <c r="G117" s="212"/>
      <c r="H117" s="212"/>
      <c r="I117" s="212"/>
    </row>
    <row r="118" spans="1:10" customFormat="1" ht="15.75" x14ac:dyDescent="0.2">
      <c r="A118" s="235" t="s">
        <v>117</v>
      </c>
      <c r="B118" s="235"/>
      <c r="C118" s="235"/>
      <c r="D118" s="235"/>
      <c r="E118" s="235"/>
      <c r="F118" s="235"/>
      <c r="G118" s="235"/>
      <c r="H118" s="235"/>
      <c r="I118" s="235"/>
    </row>
    <row r="119" spans="1:10" customFormat="1" ht="15" x14ac:dyDescent="0.2">
      <c r="A119" s="12">
        <v>4</v>
      </c>
      <c r="B119" s="239" t="s">
        <v>118</v>
      </c>
      <c r="C119" s="239"/>
      <c r="D119" s="239"/>
      <c r="E119" s="239"/>
      <c r="F119" s="239"/>
      <c r="G119" s="239"/>
      <c r="H119" s="239"/>
      <c r="I119" s="17" t="s">
        <v>49</v>
      </c>
    </row>
    <row r="120" spans="1:10" customFormat="1" x14ac:dyDescent="0.2">
      <c r="A120" s="2" t="s">
        <v>102</v>
      </c>
      <c r="B120" s="241" t="s">
        <v>119</v>
      </c>
      <c r="C120" s="241"/>
      <c r="D120" s="241"/>
      <c r="E120" s="241"/>
      <c r="F120" s="241"/>
      <c r="G120" s="241"/>
      <c r="H120" s="241"/>
      <c r="I120" s="53">
        <f>I107</f>
        <v>239.98742424242425</v>
      </c>
    </row>
    <row r="121" spans="1:10" customFormat="1" x14ac:dyDescent="0.2">
      <c r="A121" s="2" t="s">
        <v>112</v>
      </c>
      <c r="B121" s="241" t="s">
        <v>120</v>
      </c>
      <c r="C121" s="241"/>
      <c r="D121" s="241"/>
      <c r="E121" s="241"/>
      <c r="F121" s="241"/>
      <c r="G121" s="241"/>
      <c r="H121" s="241"/>
      <c r="I121" s="53">
        <v>0</v>
      </c>
    </row>
    <row r="122" spans="1:10" customFormat="1" x14ac:dyDescent="0.2">
      <c r="A122" s="242" t="s">
        <v>43</v>
      </c>
      <c r="B122" s="242"/>
      <c r="C122" s="242"/>
      <c r="D122" s="242"/>
      <c r="E122" s="242"/>
      <c r="F122" s="242"/>
      <c r="G122" s="242"/>
      <c r="H122" s="242"/>
      <c r="I122" s="38">
        <f>SUM(I120:I121)</f>
        <v>239.98742424242425</v>
      </c>
    </row>
    <row r="123" spans="1:10" customFormat="1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</row>
    <row r="124" spans="1:10" customFormat="1" ht="15.75" x14ac:dyDescent="0.2">
      <c r="A124" s="235" t="s">
        <v>121</v>
      </c>
      <c r="B124" s="235"/>
      <c r="C124" s="235"/>
      <c r="D124" s="235"/>
      <c r="E124" s="235"/>
      <c r="F124" s="235"/>
      <c r="G124" s="235"/>
      <c r="H124" s="235"/>
      <c r="I124" s="235"/>
    </row>
    <row r="125" spans="1:10" customFormat="1" ht="15" x14ac:dyDescent="0.2">
      <c r="A125" s="43">
        <v>5</v>
      </c>
      <c r="B125" s="240" t="s">
        <v>122</v>
      </c>
      <c r="C125" s="240"/>
      <c r="D125" s="240"/>
      <c r="E125" s="240"/>
      <c r="F125" s="240"/>
      <c r="G125" s="240"/>
      <c r="H125" s="240"/>
      <c r="I125" s="43" t="s">
        <v>49</v>
      </c>
    </row>
    <row r="126" spans="1:10" customFormat="1" x14ac:dyDescent="0.2">
      <c r="A126" s="19" t="s">
        <v>5</v>
      </c>
      <c r="B126" s="222" t="s">
        <v>123</v>
      </c>
      <c r="C126" s="222"/>
      <c r="D126" s="222"/>
      <c r="E126" s="222"/>
      <c r="F126" s="222"/>
      <c r="G126" s="222"/>
      <c r="H126" s="222"/>
      <c r="I126" s="54">
        <f>Uniformes!G12</f>
        <v>11.066666666666666</v>
      </c>
    </row>
    <row r="127" spans="1:10" customFormat="1" x14ac:dyDescent="0.2">
      <c r="A127" s="19" t="s">
        <v>8</v>
      </c>
      <c r="B127" s="222" t="s">
        <v>124</v>
      </c>
      <c r="C127" s="222"/>
      <c r="D127" s="222"/>
      <c r="E127" s="222"/>
      <c r="F127" s="222"/>
      <c r="G127" s="222"/>
      <c r="H127" s="222"/>
      <c r="I127" s="54">
        <v>0</v>
      </c>
      <c r="J127" s="6"/>
    </row>
    <row r="128" spans="1:10" customFormat="1" x14ac:dyDescent="0.2">
      <c r="A128" s="19" t="s">
        <v>11</v>
      </c>
      <c r="B128" s="222" t="s">
        <v>125</v>
      </c>
      <c r="C128" s="222"/>
      <c r="D128" s="222"/>
      <c r="E128" s="222"/>
      <c r="F128" s="222"/>
      <c r="G128" s="222"/>
      <c r="H128" s="222"/>
      <c r="I128" s="54">
        <v>0</v>
      </c>
      <c r="J128" s="6"/>
    </row>
    <row r="129" spans="1:10" customFormat="1" x14ac:dyDescent="0.2">
      <c r="A129" s="19" t="s">
        <v>14</v>
      </c>
      <c r="B129" s="222" t="s">
        <v>126</v>
      </c>
      <c r="C129" s="222"/>
      <c r="D129" s="222"/>
      <c r="E129" s="222"/>
      <c r="F129" s="222"/>
      <c r="G129" s="222"/>
      <c r="H129" s="222"/>
      <c r="I129" s="54">
        <v>0</v>
      </c>
      <c r="J129" s="6"/>
    </row>
    <row r="130" spans="1:10" customFormat="1" x14ac:dyDescent="0.2">
      <c r="A130" s="228" t="s">
        <v>43</v>
      </c>
      <c r="B130" s="228"/>
      <c r="C130" s="228"/>
      <c r="D130" s="228"/>
      <c r="E130" s="228"/>
      <c r="F130" s="228"/>
      <c r="G130" s="228"/>
      <c r="H130" s="228"/>
      <c r="I130" s="57">
        <f>SUM(I126:I129)</f>
        <v>11.066666666666666</v>
      </c>
      <c r="J130" s="6"/>
    </row>
    <row r="131" spans="1:10" customFormat="1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6"/>
    </row>
    <row r="132" spans="1:10" customFormat="1" x14ac:dyDescent="0.2">
      <c r="A132" s="238" t="s">
        <v>127</v>
      </c>
      <c r="B132" s="238"/>
      <c r="C132" s="238"/>
      <c r="D132" s="238"/>
      <c r="E132" s="238"/>
      <c r="F132" s="238"/>
      <c r="G132" s="238"/>
      <c r="H132" s="238"/>
      <c r="I132" s="238"/>
      <c r="J132" s="6"/>
    </row>
    <row r="133" spans="1:10" customFormat="1" ht="18.75" x14ac:dyDescent="0.2">
      <c r="A133" s="68"/>
      <c r="B133" s="69"/>
      <c r="C133" s="69"/>
      <c r="D133" s="69"/>
      <c r="E133" s="69"/>
      <c r="F133" s="69"/>
      <c r="G133" s="69"/>
      <c r="H133" s="69"/>
      <c r="I133" s="70"/>
      <c r="J133" s="6"/>
    </row>
    <row r="134" spans="1:10" s="6" customFormat="1" ht="15.75" x14ac:dyDescent="0.2">
      <c r="A134" s="237" t="s">
        <v>128</v>
      </c>
      <c r="B134" s="237"/>
      <c r="C134" s="237"/>
      <c r="D134" s="237"/>
      <c r="E134" s="237"/>
      <c r="F134" s="237"/>
      <c r="G134" s="237"/>
      <c r="H134" s="237"/>
      <c r="I134" s="237"/>
    </row>
    <row r="135" spans="1:10" customFormat="1" ht="30" x14ac:dyDescent="0.2">
      <c r="A135" s="43">
        <v>6</v>
      </c>
      <c r="B135" s="239" t="s">
        <v>129</v>
      </c>
      <c r="C135" s="239"/>
      <c r="D135" s="239"/>
      <c r="E135" s="239"/>
      <c r="F135" s="239"/>
      <c r="G135" s="239"/>
      <c r="H135" s="12" t="s">
        <v>57</v>
      </c>
      <c r="I135" s="71" t="s">
        <v>40</v>
      </c>
      <c r="J135" s="6"/>
    </row>
    <row r="136" spans="1:10" customFormat="1" ht="45" customHeight="1" x14ac:dyDescent="0.2">
      <c r="A136" s="236" t="s">
        <v>130</v>
      </c>
      <c r="B136" s="236"/>
      <c r="C136" s="236"/>
      <c r="D136" s="236"/>
      <c r="E136" s="236"/>
      <c r="F136" s="236"/>
      <c r="G136" s="236"/>
      <c r="H136" s="72" t="s">
        <v>7</v>
      </c>
      <c r="I136" s="73">
        <f>SUM(I32+I83+I92+I122+I130)</f>
        <v>3799.5107818181823</v>
      </c>
      <c r="J136" s="6"/>
    </row>
    <row r="137" spans="1:10" customFormat="1" ht="15.75" x14ac:dyDescent="0.2">
      <c r="A137" s="1" t="s">
        <v>5</v>
      </c>
      <c r="B137" s="237" t="s">
        <v>131</v>
      </c>
      <c r="C137" s="237"/>
      <c r="D137" s="237"/>
      <c r="E137" s="237"/>
      <c r="F137" s="237"/>
      <c r="G137" s="237"/>
      <c r="H137" s="31">
        <v>2.0899999999999998E-3</v>
      </c>
      <c r="I137" s="32">
        <f>ROUND(H137*I136,2)</f>
        <v>7.94</v>
      </c>
      <c r="J137" s="6"/>
    </row>
    <row r="138" spans="1:10" customFormat="1" ht="54" customHeight="1" x14ac:dyDescent="0.2">
      <c r="A138" s="236" t="s">
        <v>132</v>
      </c>
      <c r="B138" s="236"/>
      <c r="C138" s="236"/>
      <c r="D138" s="236"/>
      <c r="E138" s="236"/>
      <c r="F138" s="236"/>
      <c r="G138" s="236"/>
      <c r="H138" s="74" t="s">
        <v>7</v>
      </c>
      <c r="I138" s="73">
        <f>SUM(I32+I83+I92+I122+I130+I137)</f>
        <v>3807.4507818181823</v>
      </c>
      <c r="J138" s="6"/>
    </row>
    <row r="139" spans="1:10" customFormat="1" ht="15.75" x14ac:dyDescent="0.2">
      <c r="A139" s="1" t="s">
        <v>8</v>
      </c>
      <c r="B139" s="237" t="s">
        <v>133</v>
      </c>
      <c r="C139" s="237"/>
      <c r="D139" s="237"/>
      <c r="E139" s="237"/>
      <c r="F139" s="237"/>
      <c r="G139" s="237"/>
      <c r="H139" s="31">
        <v>1.5E-3</v>
      </c>
      <c r="I139" s="32">
        <f>ROUND(H139*I138,2)</f>
        <v>5.71</v>
      </c>
      <c r="J139" s="6"/>
    </row>
    <row r="140" spans="1:10" customFormat="1" ht="54.75" customHeight="1" x14ac:dyDescent="0.2">
      <c r="A140" s="236" t="s">
        <v>134</v>
      </c>
      <c r="B140" s="236"/>
      <c r="C140" s="236"/>
      <c r="D140" s="236"/>
      <c r="E140" s="236"/>
      <c r="F140" s="236"/>
      <c r="G140" s="236"/>
      <c r="H140" s="74" t="s">
        <v>7</v>
      </c>
      <c r="I140" s="73">
        <f>SUM(I32+I83+I92+I122+I130+I137+I139)</f>
        <v>3813.1607818181824</v>
      </c>
      <c r="J140" s="6"/>
    </row>
    <row r="141" spans="1:10" customFormat="1" ht="15.75" x14ac:dyDescent="0.2">
      <c r="A141" s="1" t="s">
        <v>11</v>
      </c>
      <c r="B141" s="237" t="s">
        <v>135</v>
      </c>
      <c r="C141" s="237"/>
      <c r="D141" s="237"/>
      <c r="E141" s="237"/>
      <c r="F141" s="237"/>
      <c r="G141" s="237"/>
      <c r="H141" s="20" t="s">
        <v>7</v>
      </c>
      <c r="I141" s="45" t="s">
        <v>7</v>
      </c>
      <c r="J141" s="6"/>
    </row>
    <row r="142" spans="1:10" customFormat="1" ht="15.75" x14ac:dyDescent="0.2">
      <c r="A142" s="19"/>
      <c r="B142" s="237" t="s">
        <v>136</v>
      </c>
      <c r="C142" s="237"/>
      <c r="D142" s="237"/>
      <c r="E142" s="237"/>
      <c r="F142" s="237"/>
      <c r="G142" s="237"/>
      <c r="H142" s="20" t="s">
        <v>7</v>
      </c>
      <c r="I142" s="45" t="s">
        <v>7</v>
      </c>
      <c r="J142" s="6"/>
    </row>
    <row r="143" spans="1:10" customFormat="1" ht="15.75" x14ac:dyDescent="0.2">
      <c r="A143" s="19"/>
      <c r="B143" s="232" t="s">
        <v>137</v>
      </c>
      <c r="C143" s="232"/>
      <c r="D143" s="232"/>
      <c r="E143" s="232"/>
      <c r="F143" s="232"/>
      <c r="G143" s="232"/>
      <c r="H143" s="75">
        <v>0.03</v>
      </c>
      <c r="I143" s="65">
        <f>ROUND(($I$140/(1-$H$152))*H143,2)</f>
        <v>121.89</v>
      </c>
    </row>
    <row r="144" spans="1:10" customFormat="1" ht="15.75" x14ac:dyDescent="0.2">
      <c r="A144" s="19"/>
      <c r="B144" s="232" t="s">
        <v>138</v>
      </c>
      <c r="C144" s="232"/>
      <c r="D144" s="232"/>
      <c r="E144" s="232"/>
      <c r="F144" s="232"/>
      <c r="G144" s="232"/>
      <c r="H144" s="75">
        <v>6.4999999999999997E-3</v>
      </c>
      <c r="I144" s="65">
        <f>ROUND(($I$140/(1-$H$152))*H144,2)</f>
        <v>26.41</v>
      </c>
    </row>
    <row r="145" spans="1:13" customFormat="1" ht="15.75" x14ac:dyDescent="0.2">
      <c r="A145" s="19"/>
      <c r="B145" s="233" t="s">
        <v>139</v>
      </c>
      <c r="C145" s="233"/>
      <c r="D145" s="233"/>
      <c r="E145" s="233"/>
      <c r="F145" s="233"/>
      <c r="G145" s="233"/>
      <c r="H145" s="76" t="s">
        <v>7</v>
      </c>
      <c r="I145" s="45" t="s">
        <v>7</v>
      </c>
    </row>
    <row r="146" spans="1:13" customFormat="1" ht="15.75" x14ac:dyDescent="0.2">
      <c r="A146" s="19"/>
      <c r="B146" s="233" t="s">
        <v>140</v>
      </c>
      <c r="C146" s="233"/>
      <c r="D146" s="233"/>
      <c r="E146" s="233"/>
      <c r="F146" s="233"/>
      <c r="G146" s="233"/>
      <c r="H146" s="76" t="s">
        <v>7</v>
      </c>
      <c r="I146" s="45" t="s">
        <v>7</v>
      </c>
    </row>
    <row r="147" spans="1:13" customFormat="1" x14ac:dyDescent="0.2">
      <c r="A147" s="19"/>
      <c r="B147" s="234" t="s">
        <v>141</v>
      </c>
      <c r="C147" s="234"/>
      <c r="D147" s="234"/>
      <c r="E147" s="234"/>
      <c r="F147" s="234"/>
      <c r="G147" s="234"/>
      <c r="H147" s="76" t="s">
        <v>7</v>
      </c>
      <c r="I147" s="45" t="s">
        <v>7</v>
      </c>
    </row>
    <row r="148" spans="1:13" customFormat="1" ht="15.75" x14ac:dyDescent="0.2">
      <c r="A148" s="19"/>
      <c r="B148" s="235" t="s">
        <v>142</v>
      </c>
      <c r="C148" s="235"/>
      <c r="D148" s="235"/>
      <c r="E148" s="235"/>
      <c r="F148" s="235"/>
      <c r="G148" s="235"/>
      <c r="H148" s="76" t="s">
        <v>7</v>
      </c>
      <c r="I148" s="45" t="s">
        <v>7</v>
      </c>
    </row>
    <row r="149" spans="1:13" customFormat="1" ht="15.75" x14ac:dyDescent="0.2">
      <c r="A149" s="19"/>
      <c r="B149" s="232" t="s">
        <v>143</v>
      </c>
      <c r="C149" s="232"/>
      <c r="D149" s="232"/>
      <c r="E149" s="232"/>
      <c r="F149" s="232"/>
      <c r="G149" s="232"/>
      <c r="H149" s="75">
        <v>2.5000000000000001E-2</v>
      </c>
      <c r="I149" s="65">
        <f>ROUND(($I$140/(1-$H$152))*H149,2)</f>
        <v>101.58</v>
      </c>
    </row>
    <row r="150" spans="1:13" customFormat="1" x14ac:dyDescent="0.2">
      <c r="A150" s="228" t="s">
        <v>43</v>
      </c>
      <c r="B150" s="228"/>
      <c r="C150" s="228"/>
      <c r="D150" s="228"/>
      <c r="E150" s="228"/>
      <c r="F150" s="228"/>
      <c r="G150" s="228"/>
      <c r="H150" s="228"/>
      <c r="I150" s="38">
        <f>I137+I139+I143+I144+I149</f>
        <v>263.52999999999997</v>
      </c>
    </row>
    <row r="151" spans="1:13" customFormat="1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</row>
    <row r="152" spans="1:13" customFormat="1" x14ac:dyDescent="0.2">
      <c r="A152" s="229" t="s">
        <v>144</v>
      </c>
      <c r="B152" s="229"/>
      <c r="C152" s="229"/>
      <c r="D152" s="229"/>
      <c r="E152" s="229"/>
      <c r="F152" s="229"/>
      <c r="G152" s="229"/>
      <c r="H152" s="77">
        <f>SUM(H143:H149)</f>
        <v>6.1499999999999999E-2</v>
      </c>
      <c r="I152" s="78">
        <f>SUM(I143:I149)</f>
        <v>249.88</v>
      </c>
    </row>
    <row r="153" spans="1:13" customFormat="1" x14ac:dyDescent="0.2">
      <c r="A153" s="230" t="s">
        <v>145</v>
      </c>
      <c r="B153" s="230"/>
      <c r="C153" s="231" t="s">
        <v>146</v>
      </c>
      <c r="D153" s="231"/>
      <c r="E153" s="231"/>
      <c r="F153" s="231"/>
      <c r="G153" s="231"/>
      <c r="H153" s="231"/>
      <c r="I153" s="231"/>
    </row>
    <row r="154" spans="1:13" customFormat="1" x14ac:dyDescent="0.2">
      <c r="A154" s="230"/>
      <c r="B154" s="230"/>
      <c r="C154" s="231" t="s">
        <v>147</v>
      </c>
      <c r="D154" s="231"/>
      <c r="E154" s="231"/>
      <c r="F154" s="231"/>
      <c r="G154" s="231"/>
      <c r="H154" s="231"/>
      <c r="I154" s="231"/>
    </row>
    <row r="155" spans="1:13" customFormat="1" x14ac:dyDescent="0.2">
      <c r="A155" s="230"/>
      <c r="B155" s="230"/>
      <c r="C155" s="231" t="s">
        <v>148</v>
      </c>
      <c r="D155" s="231"/>
      <c r="E155" s="231"/>
      <c r="F155" s="231"/>
      <c r="G155" s="231"/>
      <c r="H155" s="231"/>
      <c r="I155" s="231"/>
    </row>
    <row r="156" spans="1:1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</row>
    <row r="157" spans="1:13" customFormat="1" ht="30.75" customHeight="1" x14ac:dyDescent="0.2">
      <c r="A157" s="225" t="s">
        <v>149</v>
      </c>
      <c r="B157" s="225"/>
      <c r="C157" s="225"/>
      <c r="D157" s="225"/>
      <c r="E157" s="225"/>
      <c r="F157" s="225"/>
      <c r="G157" s="225"/>
      <c r="H157" s="225"/>
      <c r="I157" s="225"/>
    </row>
    <row r="158" spans="1:13" customFormat="1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</row>
    <row r="159" spans="1:13" customFormat="1" ht="15.75" x14ac:dyDescent="0.2">
      <c r="A159" s="226" t="s">
        <v>150</v>
      </c>
      <c r="B159" s="226"/>
      <c r="C159" s="226"/>
      <c r="D159" s="226"/>
      <c r="E159" s="226"/>
      <c r="F159" s="226"/>
      <c r="G159" s="226"/>
      <c r="H159" s="226"/>
      <c r="I159" s="226"/>
      <c r="J159" s="6"/>
      <c r="K159" s="6"/>
      <c r="L159" s="6"/>
      <c r="M159" s="6"/>
    </row>
    <row r="160" spans="1:13" customFormat="1" ht="15" x14ac:dyDescent="0.2">
      <c r="A160" s="227" t="s">
        <v>151</v>
      </c>
      <c r="B160" s="227"/>
      <c r="C160" s="227"/>
      <c r="D160" s="227"/>
      <c r="E160" s="227"/>
      <c r="F160" s="227"/>
      <c r="G160" s="227"/>
      <c r="H160" s="227"/>
      <c r="I160" s="4" t="s">
        <v>49</v>
      </c>
      <c r="J160" s="6"/>
      <c r="K160" s="6"/>
      <c r="L160" s="6"/>
      <c r="M160" s="6"/>
    </row>
    <row r="161" spans="1:13" customFormat="1" x14ac:dyDescent="0.2">
      <c r="A161" s="79" t="s">
        <v>5</v>
      </c>
      <c r="B161" s="222" t="s">
        <v>152</v>
      </c>
      <c r="C161" s="222"/>
      <c r="D161" s="222"/>
      <c r="E161" s="222"/>
      <c r="F161" s="222"/>
      <c r="G161" s="222"/>
      <c r="H161" s="222"/>
      <c r="I161" s="80">
        <f>I32</f>
        <v>1960.649090909091</v>
      </c>
      <c r="J161" s="6"/>
      <c r="K161" s="81"/>
      <c r="L161" s="6"/>
      <c r="M161" s="6"/>
    </row>
    <row r="162" spans="1:13" customFormat="1" x14ac:dyDescent="0.2">
      <c r="A162" s="79" t="s">
        <v>8</v>
      </c>
      <c r="B162" s="222" t="s">
        <v>45</v>
      </c>
      <c r="C162" s="222"/>
      <c r="D162" s="222"/>
      <c r="E162" s="222"/>
      <c r="F162" s="222"/>
      <c r="G162" s="222"/>
      <c r="H162" s="222"/>
      <c r="I162" s="54">
        <f>I83</f>
        <v>1475.8276000000001</v>
      </c>
      <c r="J162" s="6"/>
      <c r="K162" s="6"/>
      <c r="L162" s="6"/>
      <c r="M162" s="6"/>
    </row>
    <row r="163" spans="1:13" customFormat="1" x14ac:dyDescent="0.2">
      <c r="A163" s="79" t="s">
        <v>11</v>
      </c>
      <c r="B163" s="222" t="s">
        <v>153</v>
      </c>
      <c r="C163" s="222"/>
      <c r="D163" s="222"/>
      <c r="E163" s="222"/>
      <c r="F163" s="222"/>
      <c r="G163" s="222"/>
      <c r="H163" s="222"/>
      <c r="I163" s="54">
        <f>I92</f>
        <v>111.98</v>
      </c>
      <c r="J163" s="6"/>
      <c r="K163" s="6"/>
      <c r="L163" s="6"/>
      <c r="M163" s="6"/>
    </row>
    <row r="164" spans="1:13" customFormat="1" x14ac:dyDescent="0.2">
      <c r="A164" s="79" t="s">
        <v>14</v>
      </c>
      <c r="B164" s="222" t="s">
        <v>154</v>
      </c>
      <c r="C164" s="222"/>
      <c r="D164" s="222"/>
      <c r="E164" s="222"/>
      <c r="F164" s="222"/>
      <c r="G164" s="222"/>
      <c r="H164" s="222"/>
      <c r="I164" s="54">
        <f>I122</f>
        <v>239.98742424242425</v>
      </c>
      <c r="J164" s="6"/>
      <c r="K164" s="6"/>
      <c r="L164" s="6"/>
      <c r="M164" s="6"/>
    </row>
    <row r="165" spans="1:13" customFormat="1" x14ac:dyDescent="0.2">
      <c r="A165" s="79" t="s">
        <v>16</v>
      </c>
      <c r="B165" s="222" t="s">
        <v>155</v>
      </c>
      <c r="C165" s="222"/>
      <c r="D165" s="222"/>
      <c r="E165" s="222"/>
      <c r="F165" s="222"/>
      <c r="G165" s="222"/>
      <c r="H165" s="222"/>
      <c r="I165" s="54">
        <f>I130</f>
        <v>11.066666666666666</v>
      </c>
      <c r="J165" s="6"/>
      <c r="K165" s="6"/>
      <c r="L165" s="6"/>
      <c r="M165" s="6"/>
    </row>
    <row r="166" spans="1:13" customFormat="1" x14ac:dyDescent="0.2">
      <c r="A166" s="217" t="s">
        <v>156</v>
      </c>
      <c r="B166" s="217"/>
      <c r="C166" s="217"/>
      <c r="D166" s="217"/>
      <c r="E166" s="217"/>
      <c r="F166" s="217"/>
      <c r="G166" s="217"/>
      <c r="H166" s="217"/>
      <c r="I166" s="57">
        <f>SUM(I161:I165)</f>
        <v>3799.5107818181823</v>
      </c>
      <c r="J166" s="6"/>
      <c r="K166" s="6"/>
      <c r="L166" s="6"/>
      <c r="M166" s="6"/>
    </row>
    <row r="167" spans="1:13" customFormat="1" x14ac:dyDescent="0.2">
      <c r="A167" s="82" t="s">
        <v>65</v>
      </c>
      <c r="B167" s="223" t="s">
        <v>157</v>
      </c>
      <c r="C167" s="223"/>
      <c r="D167" s="223"/>
      <c r="E167" s="223"/>
      <c r="F167" s="223"/>
      <c r="G167" s="223"/>
      <c r="H167" s="223"/>
      <c r="I167" s="54">
        <f>I150</f>
        <v>263.52999999999997</v>
      </c>
      <c r="J167" s="6"/>
      <c r="K167" s="6"/>
      <c r="L167" s="6"/>
      <c r="M167" s="6"/>
    </row>
    <row r="168" spans="1:13" customFormat="1" x14ac:dyDescent="0.2">
      <c r="A168" s="217" t="s">
        <v>158</v>
      </c>
      <c r="B168" s="217"/>
      <c r="C168" s="217"/>
      <c r="D168" s="217"/>
      <c r="E168" s="217"/>
      <c r="F168" s="217"/>
      <c r="G168" s="217"/>
      <c r="H168" s="217"/>
      <c r="I168" s="57">
        <f>SUM(I166:I167)</f>
        <v>4063.040781818182</v>
      </c>
      <c r="J168" s="6"/>
      <c r="K168" s="6"/>
      <c r="L168" s="6"/>
      <c r="M168" s="6"/>
    </row>
    <row r="169" spans="1:13" customFormat="1" x14ac:dyDescent="0.2">
      <c r="A169" s="83"/>
      <c r="B169" s="83"/>
      <c r="C169" s="83"/>
      <c r="D169" s="83"/>
      <c r="E169" s="83"/>
      <c r="F169" s="83"/>
      <c r="G169" s="83"/>
      <c r="H169" s="84"/>
      <c r="I169" s="85"/>
      <c r="J169" s="6"/>
      <c r="K169" s="86"/>
      <c r="L169" s="7"/>
      <c r="M169" s="87"/>
    </row>
    <row r="170" spans="1:13" customFormat="1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7"/>
      <c r="K170" s="6"/>
      <c r="L170" s="6"/>
      <c r="M170" s="6"/>
    </row>
    <row r="171" spans="1:13" customFormat="1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6"/>
      <c r="K171" s="6"/>
      <c r="L171" s="6"/>
      <c r="M171" s="6"/>
    </row>
    <row r="172" spans="1:13" customFormat="1" ht="15" x14ac:dyDescent="0.2">
      <c r="A172" s="215" t="s">
        <v>159</v>
      </c>
      <c r="B172" s="215"/>
      <c r="C172" s="215"/>
      <c r="D172" s="215"/>
      <c r="E172" s="215"/>
      <c r="F172" s="215"/>
      <c r="G172" s="215"/>
      <c r="H172" s="215"/>
      <c r="I172" s="215"/>
      <c r="J172" s="6"/>
      <c r="K172" s="6"/>
      <c r="L172" s="6"/>
      <c r="M172" s="6"/>
    </row>
    <row r="173" spans="1:13" customFormat="1" ht="57.75" customHeight="1" x14ac:dyDescent="0.2">
      <c r="A173" s="220" t="s">
        <v>160</v>
      </c>
      <c r="B173" s="220"/>
      <c r="C173" s="221" t="s">
        <v>161</v>
      </c>
      <c r="D173" s="221"/>
      <c r="E173" s="89" t="s">
        <v>162</v>
      </c>
      <c r="F173" s="221" t="s">
        <v>163</v>
      </c>
      <c r="G173" s="221"/>
      <c r="H173" s="88" t="s">
        <v>164</v>
      </c>
      <c r="I173" s="88" t="s">
        <v>165</v>
      </c>
      <c r="J173" s="6"/>
      <c r="K173" s="6"/>
      <c r="L173" s="6"/>
      <c r="M173" s="6"/>
    </row>
    <row r="174" spans="1:13" customFormat="1" x14ac:dyDescent="0.2">
      <c r="A174" s="213" t="s">
        <v>178</v>
      </c>
      <c r="B174" s="213"/>
      <c r="C174" s="214">
        <f>I168</f>
        <v>4063.040781818182</v>
      </c>
      <c r="D174" s="214"/>
      <c r="E174" s="91">
        <v>1</v>
      </c>
      <c r="F174" s="214">
        <f>C174*E174</f>
        <v>4063.040781818182</v>
      </c>
      <c r="G174" s="214"/>
      <c r="H174" s="92">
        <v>3</v>
      </c>
      <c r="I174" s="90">
        <f>F174*H174</f>
        <v>12189.122345454547</v>
      </c>
      <c r="J174" s="6"/>
      <c r="K174" s="6"/>
      <c r="L174" s="6"/>
      <c r="M174" s="6"/>
    </row>
    <row r="175" spans="1:13" customFormat="1" x14ac:dyDescent="0.2">
      <c r="A175" s="212"/>
      <c r="B175" s="212"/>
      <c r="C175" s="212"/>
      <c r="D175" s="212"/>
      <c r="E175" s="212"/>
      <c r="F175" s="212"/>
      <c r="G175" s="212"/>
      <c r="H175" s="212"/>
      <c r="I175" s="93"/>
      <c r="J175" s="6"/>
      <c r="K175" s="6"/>
    </row>
    <row r="176" spans="1:13" customFormat="1" ht="15" x14ac:dyDescent="0.2">
      <c r="A176" s="215" t="s">
        <v>167</v>
      </c>
      <c r="B176" s="215"/>
      <c r="C176" s="215"/>
      <c r="D176" s="215"/>
      <c r="E176" s="215"/>
      <c r="F176" s="215"/>
      <c r="G176" s="215"/>
      <c r="H176" s="215"/>
      <c r="I176" s="215"/>
      <c r="J176" s="6"/>
      <c r="K176" s="6"/>
    </row>
    <row r="177" spans="1:11" customFormat="1" ht="15.75" x14ac:dyDescent="0.2">
      <c r="A177" s="216" t="s">
        <v>168</v>
      </c>
      <c r="B177" s="216"/>
      <c r="C177" s="216"/>
      <c r="D177" s="216"/>
      <c r="E177" s="216"/>
      <c r="F177" s="216"/>
      <c r="G177" s="216"/>
      <c r="H177" s="216"/>
      <c r="I177" s="216"/>
      <c r="J177" s="6"/>
      <c r="K177" s="6"/>
    </row>
    <row r="178" spans="1:11" customFormat="1" ht="15" x14ac:dyDescent="0.2">
      <c r="A178" s="210" t="s">
        <v>169</v>
      </c>
      <c r="B178" s="210"/>
      <c r="C178" s="210"/>
      <c r="D178" s="210"/>
      <c r="E178" s="210"/>
      <c r="F178" s="210"/>
      <c r="G178" s="210"/>
      <c r="H178" s="210"/>
      <c r="I178" s="94" t="s">
        <v>49</v>
      </c>
      <c r="J178" s="6"/>
      <c r="K178" s="6"/>
    </row>
    <row r="179" spans="1:11" customFormat="1" ht="15" x14ac:dyDescent="0.2">
      <c r="A179" s="95" t="s">
        <v>5</v>
      </c>
      <c r="B179" s="211" t="s">
        <v>170</v>
      </c>
      <c r="C179" s="211"/>
      <c r="D179" s="211"/>
      <c r="E179" s="211"/>
      <c r="F179" s="211"/>
      <c r="G179" s="211"/>
      <c r="H179" s="211"/>
      <c r="I179" s="96">
        <f>C174</f>
        <v>4063.040781818182</v>
      </c>
      <c r="J179" s="6"/>
      <c r="K179" s="6"/>
    </row>
    <row r="180" spans="1:11" customFormat="1" ht="15" x14ac:dyDescent="0.2">
      <c r="A180" s="95" t="s">
        <v>8</v>
      </c>
      <c r="B180" s="211" t="s">
        <v>171</v>
      </c>
      <c r="C180" s="211"/>
      <c r="D180" s="211"/>
      <c r="E180" s="211"/>
      <c r="F180" s="211"/>
      <c r="G180" s="211"/>
      <c r="H180" s="211"/>
      <c r="I180" s="96">
        <f>I174</f>
        <v>12189.122345454547</v>
      </c>
      <c r="J180" s="6"/>
      <c r="K180" s="6"/>
    </row>
    <row r="181" spans="1:11" customFormat="1" ht="15" x14ac:dyDescent="0.2">
      <c r="A181" s="95" t="s">
        <v>11</v>
      </c>
      <c r="B181" s="211" t="s">
        <v>15</v>
      </c>
      <c r="C181" s="211"/>
      <c r="D181" s="211"/>
      <c r="E181" s="211"/>
      <c r="F181" s="211"/>
      <c r="G181" s="211"/>
      <c r="H181" s="211"/>
      <c r="I181" s="97" t="s">
        <v>273</v>
      </c>
      <c r="J181" s="6"/>
      <c r="K181" s="6"/>
    </row>
    <row r="182" spans="1:11" customFormat="1" ht="15" x14ac:dyDescent="0.2">
      <c r="A182" s="95" t="s">
        <v>14</v>
      </c>
      <c r="B182" s="211" t="s">
        <v>172</v>
      </c>
      <c r="C182" s="211"/>
      <c r="D182" s="211"/>
      <c r="E182" s="211"/>
      <c r="F182" s="211"/>
      <c r="G182" s="211"/>
      <c r="H182" s="211"/>
      <c r="I182" s="96">
        <f>(I180*8)+(I180/30*15)</f>
        <v>103607.53993636365</v>
      </c>
      <c r="J182" s="159">
        <f>I180*12</f>
        <v>146269.46814545456</v>
      </c>
      <c r="K182" s="99"/>
    </row>
    <row r="183" spans="1:11" customFormat="1" x14ac:dyDescent="0.2">
      <c r="A183" s="212"/>
      <c r="B183" s="212"/>
      <c r="C183" s="212"/>
      <c r="D183" s="212"/>
      <c r="E183" s="212"/>
      <c r="F183" s="212"/>
      <c r="G183" s="212"/>
      <c r="H183" s="212"/>
      <c r="I183" s="212"/>
      <c r="J183" s="6"/>
      <c r="K183" s="6"/>
    </row>
    <row r="184" spans="1:11" customFormat="1" x14ac:dyDescent="0.2">
      <c r="A184" s="100"/>
      <c r="B184" s="100"/>
      <c r="C184" s="100"/>
      <c r="D184" s="100"/>
      <c r="E184" s="100"/>
      <c r="F184" s="100"/>
      <c r="G184" s="100"/>
      <c r="H184" s="100"/>
      <c r="I184" s="101"/>
      <c r="J184" s="6"/>
      <c r="K184" s="6"/>
    </row>
    <row r="185" spans="1:11" customFormat="1" x14ac:dyDescent="0.2">
      <c r="A185" s="209" t="s">
        <v>290</v>
      </c>
      <c r="B185" s="209"/>
      <c r="C185" s="209"/>
      <c r="D185" s="100"/>
      <c r="E185" s="100"/>
      <c r="F185" s="100"/>
      <c r="G185" s="100"/>
      <c r="H185" s="100"/>
      <c r="I185" s="101"/>
      <c r="J185" s="6"/>
      <c r="K185" s="6"/>
    </row>
    <row r="186" spans="1:11" x14ac:dyDescent="0.2">
      <c r="A186" s="209"/>
      <c r="B186" s="209"/>
      <c r="C186" s="209"/>
    </row>
    <row r="187" spans="1:11" x14ac:dyDescent="0.2">
      <c r="A187" s="209"/>
      <c r="B187" s="209"/>
      <c r="C187" s="209"/>
    </row>
    <row r="188" spans="1:11" x14ac:dyDescent="0.2">
      <c r="A188" s="209"/>
      <c r="B188" s="209"/>
      <c r="C188" s="209"/>
    </row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1048397" customFormat="1" x14ac:dyDescent="0.2"/>
    <row r="1048398" customFormat="1" x14ac:dyDescent="0.2"/>
    <row r="1048399" customFormat="1" x14ac:dyDescent="0.2"/>
    <row r="1048400" customFormat="1" x14ac:dyDescent="0.2"/>
  </sheetData>
  <mergeCells count="233">
    <mergeCell ref="A6:I6"/>
    <mergeCell ref="A7:I7"/>
    <mergeCell ref="B8:G8"/>
    <mergeCell ref="H8:I8"/>
    <mergeCell ref="B9:G9"/>
    <mergeCell ref="H9:I9"/>
    <mergeCell ref="A1:I1"/>
    <mergeCell ref="A2:I2"/>
    <mergeCell ref="A3:I3"/>
    <mergeCell ref="A4:E4"/>
    <mergeCell ref="F4:I4"/>
    <mergeCell ref="A5:E5"/>
    <mergeCell ref="F5:I5"/>
    <mergeCell ref="A13:I13"/>
    <mergeCell ref="A14:E14"/>
    <mergeCell ref="F14:G14"/>
    <mergeCell ref="H14:I14"/>
    <mergeCell ref="A15:E15"/>
    <mergeCell ref="F15:G15"/>
    <mergeCell ref="H15:I15"/>
    <mergeCell ref="B10:G10"/>
    <mergeCell ref="H10:I10"/>
    <mergeCell ref="B11:G11"/>
    <mergeCell ref="H11:I11"/>
    <mergeCell ref="B12:G12"/>
    <mergeCell ref="H12:I12"/>
    <mergeCell ref="DI19:DP19"/>
    <mergeCell ref="Y19:AF19"/>
    <mergeCell ref="AG19:AN19"/>
    <mergeCell ref="AO19:AV19"/>
    <mergeCell ref="AW19:BD19"/>
    <mergeCell ref="BE19:BL19"/>
    <mergeCell ref="BM19:BT19"/>
    <mergeCell ref="A16:I16"/>
    <mergeCell ref="A17:I17"/>
    <mergeCell ref="A18:I18"/>
    <mergeCell ref="A19:I19"/>
    <mergeCell ref="J19:P19"/>
    <mergeCell ref="Q19:X19"/>
    <mergeCell ref="HI19:HP19"/>
    <mergeCell ref="HQ19:HX19"/>
    <mergeCell ref="HY19:IF19"/>
    <mergeCell ref="IG19:IN19"/>
    <mergeCell ref="IO19:IV19"/>
    <mergeCell ref="B20:G20"/>
    <mergeCell ref="H20:I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B24:G24"/>
    <mergeCell ref="H24:I24"/>
    <mergeCell ref="A25:I25"/>
    <mergeCell ref="A26:I26"/>
    <mergeCell ref="A27:I27"/>
    <mergeCell ref="A28:I28"/>
    <mergeCell ref="B21:G21"/>
    <mergeCell ref="H21:I21"/>
    <mergeCell ref="B22:G22"/>
    <mergeCell ref="H22:I22"/>
    <mergeCell ref="B23:G23"/>
    <mergeCell ref="H23:I23"/>
    <mergeCell ref="A35:I35"/>
    <mergeCell ref="A36:I36"/>
    <mergeCell ref="B37:H37"/>
    <mergeCell ref="B38:G38"/>
    <mergeCell ref="B39:G39"/>
    <mergeCell ref="A40:H40"/>
    <mergeCell ref="B29:G29"/>
    <mergeCell ref="B30:H30"/>
    <mergeCell ref="B31:G31"/>
    <mergeCell ref="A32:H32"/>
    <mergeCell ref="A33:I33"/>
    <mergeCell ref="A34:I34"/>
    <mergeCell ref="B47:G47"/>
    <mergeCell ref="B48:G48"/>
    <mergeCell ref="B49:C49"/>
    <mergeCell ref="B50:G50"/>
    <mergeCell ref="B51:G51"/>
    <mergeCell ref="B52:G52"/>
    <mergeCell ref="B41:H41"/>
    <mergeCell ref="A42:G42"/>
    <mergeCell ref="A43:I43"/>
    <mergeCell ref="A44:I44"/>
    <mergeCell ref="A45:I45"/>
    <mergeCell ref="B46:G46"/>
    <mergeCell ref="B60:H60"/>
    <mergeCell ref="B61:H61"/>
    <mergeCell ref="B62:G62"/>
    <mergeCell ref="B63:G63"/>
    <mergeCell ref="B64:G64"/>
    <mergeCell ref="B65:G65"/>
    <mergeCell ref="B53:G53"/>
    <mergeCell ref="B54:G54"/>
    <mergeCell ref="A55:G55"/>
    <mergeCell ref="A57:I57"/>
    <mergeCell ref="A58:I58"/>
    <mergeCell ref="A59:I59"/>
    <mergeCell ref="B72:H72"/>
    <mergeCell ref="B73:H73"/>
    <mergeCell ref="B74:H74"/>
    <mergeCell ref="A75:I75"/>
    <mergeCell ref="A76:I76"/>
    <mergeCell ref="A77:I77"/>
    <mergeCell ref="B66:H66"/>
    <mergeCell ref="B67:G67"/>
    <mergeCell ref="B68:G68"/>
    <mergeCell ref="B69:G69"/>
    <mergeCell ref="B70:H70"/>
    <mergeCell ref="B71:H71"/>
    <mergeCell ref="A84:I84"/>
    <mergeCell ref="A85:I85"/>
    <mergeCell ref="B86:H86"/>
    <mergeCell ref="B87:H87"/>
    <mergeCell ref="B88:H88"/>
    <mergeCell ref="B89:H89"/>
    <mergeCell ref="A78:I78"/>
    <mergeCell ref="B79:H79"/>
    <mergeCell ref="B80:H80"/>
    <mergeCell ref="B81:H81"/>
    <mergeCell ref="B82:H82"/>
    <mergeCell ref="A83:H83"/>
    <mergeCell ref="A96:H96"/>
    <mergeCell ref="A97:I97"/>
    <mergeCell ref="B98:H98"/>
    <mergeCell ref="B99:H99"/>
    <mergeCell ref="B100:H100"/>
    <mergeCell ref="B101:H101"/>
    <mergeCell ref="B90:H90"/>
    <mergeCell ref="B91:G91"/>
    <mergeCell ref="A92:H92"/>
    <mergeCell ref="A93:I93"/>
    <mergeCell ref="A94:I94"/>
    <mergeCell ref="A95:I95"/>
    <mergeCell ref="A108:I108"/>
    <mergeCell ref="A109:I109"/>
    <mergeCell ref="B110:H110"/>
    <mergeCell ref="B111:H111"/>
    <mergeCell ref="A112:H112"/>
    <mergeCell ref="B113:H113"/>
    <mergeCell ref="B102:H102"/>
    <mergeCell ref="B103:H103"/>
    <mergeCell ref="B104:H104"/>
    <mergeCell ref="A105:H105"/>
    <mergeCell ref="B106:H106"/>
    <mergeCell ref="A107:H107"/>
    <mergeCell ref="B120:H120"/>
    <mergeCell ref="B121:H121"/>
    <mergeCell ref="A122:H122"/>
    <mergeCell ref="A123:I123"/>
    <mergeCell ref="A124:I124"/>
    <mergeCell ref="B125:H125"/>
    <mergeCell ref="A114:H114"/>
    <mergeCell ref="A115:I115"/>
    <mergeCell ref="A116:I116"/>
    <mergeCell ref="A117:I117"/>
    <mergeCell ref="A118:I118"/>
    <mergeCell ref="B119:H119"/>
    <mergeCell ref="A132:I132"/>
    <mergeCell ref="A134:I134"/>
    <mergeCell ref="B135:G135"/>
    <mergeCell ref="A136:G136"/>
    <mergeCell ref="B137:G137"/>
    <mergeCell ref="A138:G138"/>
    <mergeCell ref="B126:H126"/>
    <mergeCell ref="B127:H127"/>
    <mergeCell ref="B128:H128"/>
    <mergeCell ref="B129:H129"/>
    <mergeCell ref="A130:H130"/>
    <mergeCell ref="A131:I131"/>
    <mergeCell ref="B145:G145"/>
    <mergeCell ref="B146:G146"/>
    <mergeCell ref="B147:G147"/>
    <mergeCell ref="B148:G148"/>
    <mergeCell ref="B149:G149"/>
    <mergeCell ref="A150:H150"/>
    <mergeCell ref="B139:G139"/>
    <mergeCell ref="A140:G140"/>
    <mergeCell ref="B141:G141"/>
    <mergeCell ref="B142:G142"/>
    <mergeCell ref="B143:G143"/>
    <mergeCell ref="B144:G144"/>
    <mergeCell ref="A156:I156"/>
    <mergeCell ref="A157:I157"/>
    <mergeCell ref="A158:I158"/>
    <mergeCell ref="A159:I159"/>
    <mergeCell ref="A160:H160"/>
    <mergeCell ref="B161:H161"/>
    <mergeCell ref="A151:I151"/>
    <mergeCell ref="A152:G152"/>
    <mergeCell ref="A153:B155"/>
    <mergeCell ref="C153:I153"/>
    <mergeCell ref="C154:I154"/>
    <mergeCell ref="C155:I155"/>
    <mergeCell ref="A168:H168"/>
    <mergeCell ref="A170:I170"/>
    <mergeCell ref="A171:I171"/>
    <mergeCell ref="A172:I172"/>
    <mergeCell ref="A173:B173"/>
    <mergeCell ref="C173:D173"/>
    <mergeCell ref="F173:G173"/>
    <mergeCell ref="B162:H162"/>
    <mergeCell ref="B163:H163"/>
    <mergeCell ref="B164:H164"/>
    <mergeCell ref="B165:H165"/>
    <mergeCell ref="A166:H166"/>
    <mergeCell ref="B167:H167"/>
    <mergeCell ref="A185:C188"/>
    <mergeCell ref="A178:H178"/>
    <mergeCell ref="B179:H179"/>
    <mergeCell ref="B180:H180"/>
    <mergeCell ref="B181:H181"/>
    <mergeCell ref="B182:H182"/>
 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204722" right="0.51181102362204722" top="0.78740157480314965" bottom="0.78740157480314965" header="0.31496062992125984" footer="0.31496062992125984"/>
  <pageSetup paperSize="9" scale="81" fitToWidth="0" fitToHeight="0" orientation="portrait" r:id="rId1"/>
  <colBreaks count="1" manualBreakCount="1">
    <brk id="9" max="18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1048400"/>
  <sheetViews>
    <sheetView view="pageBreakPreview" zoomScale="60" zoomScaleNormal="100" workbookViewId="0">
      <selection sqref="A1:I189"/>
    </sheetView>
  </sheetViews>
  <sheetFormatPr defaultRowHeight="14.25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3.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256" customFormat="1" ht="15.75" x14ac:dyDescent="0.2">
      <c r="A1" s="270" t="s">
        <v>173</v>
      </c>
      <c r="B1" s="270"/>
      <c r="C1" s="270"/>
      <c r="D1" s="270"/>
      <c r="E1" s="270"/>
      <c r="F1" s="270"/>
      <c r="G1" s="270"/>
      <c r="H1" s="270"/>
      <c r="I1" s="270"/>
    </row>
    <row r="2" spans="1:256" customFormat="1" ht="15.75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256" customFormat="1" ht="30.75" customHeight="1" x14ac:dyDescent="0.2">
      <c r="A3" s="271" t="s">
        <v>287</v>
      </c>
      <c r="B3" s="271"/>
      <c r="C3" s="271"/>
      <c r="D3" s="271"/>
      <c r="E3" s="271"/>
      <c r="F3" s="271"/>
      <c r="G3" s="271"/>
      <c r="H3" s="271"/>
      <c r="I3" s="271"/>
    </row>
    <row r="4" spans="1:256" customForma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256" customFormat="1" x14ac:dyDescent="0.2">
      <c r="A5" s="222" t="s">
        <v>3</v>
      </c>
      <c r="B5" s="222"/>
      <c r="C5" s="222"/>
      <c r="D5" s="222"/>
      <c r="E5" s="222"/>
      <c r="F5" s="268" t="s">
        <v>293</v>
      </c>
      <c r="G5" s="268"/>
      <c r="H5" s="268"/>
      <c r="I5" s="268"/>
    </row>
    <row r="6" spans="1:256" customFormat="1" x14ac:dyDescent="0.2">
      <c r="A6" s="222" t="s">
        <v>279</v>
      </c>
      <c r="B6" s="222"/>
      <c r="C6" s="222"/>
      <c r="D6" s="222"/>
      <c r="E6" s="222"/>
      <c r="F6" s="222"/>
      <c r="G6" s="222"/>
      <c r="H6" s="222"/>
      <c r="I6" s="222"/>
    </row>
    <row r="7" spans="1:256" customFormat="1" ht="15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256" customForma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256" customForma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180</v>
      </c>
      <c r="I9" s="268"/>
    </row>
    <row r="10" spans="1:256" customForma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13</v>
      </c>
      <c r="I10" s="272"/>
    </row>
    <row r="11" spans="1:256" customForma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256" customForma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256" customFormat="1" ht="15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256" customForma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256" customFormat="1" x14ac:dyDescent="0.2">
      <c r="A15" s="263" t="s">
        <v>181</v>
      </c>
      <c r="B15" s="263"/>
      <c r="C15" s="263"/>
      <c r="D15" s="263"/>
      <c r="E15" s="263"/>
      <c r="F15" s="263" t="s">
        <v>26</v>
      </c>
      <c r="G15" s="263"/>
      <c r="H15" s="264">
        <v>1</v>
      </c>
      <c r="I15" s="264"/>
    </row>
    <row r="16" spans="1:256" customForma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7"/>
      <c r="K16" s="8"/>
      <c r="L16" s="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9.5" x14ac:dyDescent="0.2">
      <c r="A17" s="261" t="s">
        <v>28</v>
      </c>
      <c r="B17" s="261"/>
      <c r="C17" s="261"/>
      <c r="D17" s="261"/>
      <c r="E17" s="261"/>
      <c r="F17" s="261"/>
      <c r="G17" s="261"/>
      <c r="H17" s="261"/>
      <c r="I17" s="261"/>
      <c r="J17" s="7"/>
      <c r="K17" s="8"/>
      <c r="L17" s="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10" customFormat="1" ht="15" x14ac:dyDescent="0.2">
      <c r="A19" s="227" t="s">
        <v>29</v>
      </c>
      <c r="B19" s="227"/>
      <c r="C19" s="227"/>
      <c r="D19" s="227"/>
      <c r="E19" s="227"/>
      <c r="F19" s="227"/>
      <c r="G19" s="227"/>
      <c r="H19" s="227"/>
      <c r="I19" s="227"/>
      <c r="J19" s="262"/>
      <c r="K19" s="262"/>
      <c r="L19" s="262"/>
      <c r="M19" s="262"/>
      <c r="N19" s="262"/>
      <c r="O19" s="262"/>
      <c r="P19" s="262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</row>
    <row r="20" spans="1:256" customFormat="1" ht="15" x14ac:dyDescent="0.2">
      <c r="A20" s="2">
        <v>1</v>
      </c>
      <c r="B20" s="222" t="s">
        <v>30</v>
      </c>
      <c r="C20" s="222"/>
      <c r="D20" s="222"/>
      <c r="E20" s="222"/>
      <c r="F20" s="222"/>
      <c r="G20" s="222"/>
      <c r="H20" s="259" t="s">
        <v>175</v>
      </c>
      <c r="I20" s="25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customFormat="1" ht="15" x14ac:dyDescent="0.2">
      <c r="A21" s="2">
        <v>2</v>
      </c>
      <c r="B21" s="222" t="s">
        <v>32</v>
      </c>
      <c r="C21" s="222"/>
      <c r="D21" s="222"/>
      <c r="E21" s="222"/>
      <c r="F21" s="222"/>
      <c r="G21" s="222"/>
      <c r="H21" s="258">
        <v>5143</v>
      </c>
      <c r="I21" s="25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customFormat="1" ht="15" x14ac:dyDescent="0.2">
      <c r="A22" s="2">
        <v>3</v>
      </c>
      <c r="B22" s="222" t="s">
        <v>33</v>
      </c>
      <c r="C22" s="222"/>
      <c r="D22" s="222"/>
      <c r="E22" s="222"/>
      <c r="F22" s="222"/>
      <c r="G22" s="222"/>
      <c r="H22" s="259">
        <v>1540.51</v>
      </c>
      <c r="I22" s="259"/>
      <c r="J22" s="102">
        <v>7.6499999999999999E-2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" x14ac:dyDescent="0.2">
      <c r="A23" s="2">
        <v>4</v>
      </c>
      <c r="B23" s="222" t="s">
        <v>34</v>
      </c>
      <c r="C23" s="222"/>
      <c r="D23" s="222"/>
      <c r="E23" s="222"/>
      <c r="F23" s="222"/>
      <c r="G23" s="222"/>
      <c r="H23" s="257" t="str">
        <f>H20</f>
        <v>Servente de Limpeza</v>
      </c>
      <c r="I23" s="25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" x14ac:dyDescent="0.2">
      <c r="A24" s="2">
        <v>5</v>
      </c>
      <c r="B24" s="222" t="s">
        <v>35</v>
      </c>
      <c r="C24" s="222"/>
      <c r="D24" s="222"/>
      <c r="E24" s="222"/>
      <c r="F24" s="222"/>
      <c r="G24" s="222"/>
      <c r="H24" s="257" t="s">
        <v>274</v>
      </c>
      <c r="I24" s="2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38.25" customHeight="1" x14ac:dyDescent="0.2">
      <c r="A26" s="225" t="s">
        <v>36</v>
      </c>
      <c r="B26" s="225"/>
      <c r="C26" s="225"/>
      <c r="D26" s="225"/>
      <c r="E26" s="225"/>
      <c r="F26" s="225"/>
      <c r="G26" s="225"/>
      <c r="H26" s="225"/>
      <c r="I26" s="22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15.75" x14ac:dyDescent="0.2">
      <c r="A28" s="235" t="s">
        <v>37</v>
      </c>
      <c r="B28" s="235"/>
      <c r="C28" s="235"/>
      <c r="D28" s="235"/>
      <c r="E28" s="235"/>
      <c r="F28" s="235"/>
      <c r="G28" s="235"/>
      <c r="H28" s="235"/>
      <c r="I28" s="2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13" customFormat="1" ht="30" x14ac:dyDescent="0.2">
      <c r="A29" s="11">
        <v>1</v>
      </c>
      <c r="B29" s="240" t="s">
        <v>38</v>
      </c>
      <c r="C29" s="240"/>
      <c r="D29" s="240"/>
      <c r="E29" s="240"/>
      <c r="F29" s="240"/>
      <c r="G29" s="240"/>
      <c r="H29" s="11" t="s">
        <v>39</v>
      </c>
      <c r="I29" s="11" t="s">
        <v>40</v>
      </c>
    </row>
    <row r="30" spans="1:256" customFormat="1" ht="15" x14ac:dyDescent="0.2">
      <c r="A30" s="103" t="s">
        <v>5</v>
      </c>
      <c r="B30" s="222" t="s">
        <v>182</v>
      </c>
      <c r="C30" s="222"/>
      <c r="D30" s="222"/>
      <c r="E30" s="222"/>
      <c r="F30" s="222"/>
      <c r="G30" s="222"/>
      <c r="H30" s="222"/>
      <c r="I30" s="104">
        <f>H22/220*60</f>
        <v>420.1390909090909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customFormat="1" ht="15" x14ac:dyDescent="0.2">
      <c r="A31" s="105" t="s">
        <v>8</v>
      </c>
      <c r="B31" s="273" t="s">
        <v>176</v>
      </c>
      <c r="C31" s="273"/>
      <c r="D31" s="273"/>
      <c r="E31" s="273"/>
      <c r="F31" s="273"/>
      <c r="G31" s="273"/>
      <c r="H31" s="106">
        <v>0.4</v>
      </c>
      <c r="I31" s="107">
        <f>I30*H31</f>
        <v>168.05563636363638</v>
      </c>
      <c r="J31" s="6"/>
    </row>
    <row r="32" spans="1:256" customFormat="1" ht="15" x14ac:dyDescent="0.25">
      <c r="A32" s="274" t="s">
        <v>177</v>
      </c>
      <c r="B32" s="274"/>
      <c r="C32" s="274"/>
      <c r="D32" s="274"/>
      <c r="E32" s="274"/>
      <c r="F32" s="274"/>
      <c r="G32" s="274"/>
      <c r="H32" s="274"/>
      <c r="I32" s="108">
        <f>SUM(I30:I31)</f>
        <v>588.19472727272728</v>
      </c>
      <c r="J32" s="6"/>
    </row>
    <row r="33" spans="1:10" customFormat="1" x14ac:dyDescent="0.2">
      <c r="A33" s="256" t="s">
        <v>44</v>
      </c>
      <c r="B33" s="256"/>
      <c r="C33" s="256"/>
      <c r="D33" s="256"/>
      <c r="E33" s="256"/>
      <c r="F33" s="256"/>
      <c r="G33" s="256"/>
      <c r="H33" s="256"/>
      <c r="I33" s="256"/>
      <c r="J33" s="6"/>
    </row>
    <row r="34" spans="1:10" customFormat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6"/>
    </row>
    <row r="35" spans="1:10" customFormat="1" ht="15.75" x14ac:dyDescent="0.2">
      <c r="A35" s="237" t="s">
        <v>45</v>
      </c>
      <c r="B35" s="237"/>
      <c r="C35" s="237"/>
      <c r="D35" s="237"/>
      <c r="E35" s="237"/>
      <c r="F35" s="237"/>
      <c r="G35" s="237"/>
      <c r="H35" s="237"/>
      <c r="I35" s="237"/>
      <c r="J35" s="6"/>
    </row>
    <row r="36" spans="1:10" customFormat="1" ht="15" x14ac:dyDescent="0.2">
      <c r="A36" s="253" t="s">
        <v>46</v>
      </c>
      <c r="B36" s="253"/>
      <c r="C36" s="253"/>
      <c r="D36" s="253"/>
      <c r="E36" s="253"/>
      <c r="F36" s="253"/>
      <c r="G36" s="253"/>
      <c r="H36" s="253"/>
      <c r="I36" s="253"/>
      <c r="J36" s="6"/>
    </row>
    <row r="37" spans="1:10" customFormat="1" ht="15" x14ac:dyDescent="0.2">
      <c r="A37" s="18" t="s">
        <v>47</v>
      </c>
      <c r="B37" s="254" t="s">
        <v>48</v>
      </c>
      <c r="C37" s="254"/>
      <c r="D37" s="254"/>
      <c r="E37" s="254"/>
      <c r="F37" s="254"/>
      <c r="G37" s="254"/>
      <c r="H37" s="254"/>
      <c r="I37" s="3" t="s">
        <v>49</v>
      </c>
      <c r="J37" s="6"/>
    </row>
    <row r="38" spans="1:10" customFormat="1" x14ac:dyDescent="0.2">
      <c r="A38" s="19" t="s">
        <v>5</v>
      </c>
      <c r="B38" s="249" t="s">
        <v>50</v>
      </c>
      <c r="C38" s="249"/>
      <c r="D38" s="249"/>
      <c r="E38" s="249"/>
      <c r="F38" s="249"/>
      <c r="G38" s="249"/>
      <c r="H38" s="20">
        <v>8.3299999999999999E-2</v>
      </c>
      <c r="I38" s="21">
        <f>ROUND($I$30*H38,2)</f>
        <v>35</v>
      </c>
      <c r="J38" s="6"/>
    </row>
    <row r="39" spans="1:10" customFormat="1" ht="33" customHeight="1" x14ac:dyDescent="0.2">
      <c r="A39" s="19" t="s">
        <v>8</v>
      </c>
      <c r="B39" s="255" t="s">
        <v>51</v>
      </c>
      <c r="C39" s="255"/>
      <c r="D39" s="255"/>
      <c r="E39" s="255"/>
      <c r="F39" s="255"/>
      <c r="G39" s="255"/>
      <c r="H39" s="22">
        <v>3.0249999999999999E-2</v>
      </c>
      <c r="I39" s="21">
        <f>ROUND($I$30*H39,2)</f>
        <v>12.71</v>
      </c>
      <c r="J39" s="6"/>
    </row>
    <row r="40" spans="1:10" customFormat="1" x14ac:dyDescent="0.2">
      <c r="A40" s="228" t="s">
        <v>43</v>
      </c>
      <c r="B40" s="228"/>
      <c r="C40" s="228"/>
      <c r="D40" s="228"/>
      <c r="E40" s="228"/>
      <c r="F40" s="228"/>
      <c r="G40" s="228"/>
      <c r="H40" s="228"/>
      <c r="I40" s="23">
        <f>SUM(I38:I39)</f>
        <v>47.71</v>
      </c>
      <c r="J40" s="6"/>
    </row>
    <row r="41" spans="1:10" customFormat="1" x14ac:dyDescent="0.2">
      <c r="A41" s="24" t="s">
        <v>11</v>
      </c>
      <c r="B41" s="251" t="s">
        <v>52</v>
      </c>
      <c r="C41" s="251"/>
      <c r="D41" s="251"/>
      <c r="E41" s="251"/>
      <c r="F41" s="251"/>
      <c r="G41" s="251"/>
      <c r="H41" s="251"/>
      <c r="I41" s="25">
        <f>ROUND($H$55*I40,2)</f>
        <v>16.84</v>
      </c>
      <c r="J41" s="6"/>
    </row>
    <row r="42" spans="1:10" s="28" customFormat="1" ht="15" x14ac:dyDescent="0.25">
      <c r="A42" s="219"/>
      <c r="B42" s="219"/>
      <c r="C42" s="219"/>
      <c r="D42" s="219"/>
      <c r="E42" s="219"/>
      <c r="F42" s="219"/>
      <c r="G42" s="219"/>
      <c r="H42" s="26" t="s">
        <v>43</v>
      </c>
      <c r="I42" s="27">
        <f>I40+I41</f>
        <v>64.55</v>
      </c>
    </row>
    <row r="43" spans="1:10" customFormat="1" ht="54.75" customHeight="1" x14ac:dyDescent="0.2">
      <c r="A43" s="243" t="s">
        <v>53</v>
      </c>
      <c r="B43" s="243"/>
      <c r="C43" s="243"/>
      <c r="D43" s="243"/>
      <c r="E43" s="243"/>
      <c r="F43" s="243"/>
      <c r="G43" s="243"/>
      <c r="H43" s="243"/>
      <c r="I43" s="243"/>
      <c r="J43" s="6"/>
    </row>
    <row r="44" spans="1:10" customFormat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6"/>
    </row>
    <row r="45" spans="1:10" s="6" customFormat="1" ht="15" x14ac:dyDescent="0.2">
      <c r="A45" s="252" t="s">
        <v>54</v>
      </c>
      <c r="B45" s="252"/>
      <c r="C45" s="252"/>
      <c r="D45" s="252"/>
      <c r="E45" s="252"/>
      <c r="F45" s="252"/>
      <c r="G45" s="252"/>
      <c r="H45" s="252"/>
      <c r="I45" s="252"/>
    </row>
    <row r="46" spans="1:10" s="6" customFormat="1" ht="30" x14ac:dyDescent="0.2">
      <c r="A46" s="29" t="s">
        <v>55</v>
      </c>
      <c r="B46" s="240" t="s">
        <v>56</v>
      </c>
      <c r="C46" s="240"/>
      <c r="D46" s="240"/>
      <c r="E46" s="240"/>
      <c r="F46" s="240"/>
      <c r="G46" s="240"/>
      <c r="H46" s="12" t="s">
        <v>57</v>
      </c>
      <c r="I46" s="12" t="s">
        <v>40</v>
      </c>
    </row>
    <row r="47" spans="1:10" s="6" customFormat="1" ht="12.75" x14ac:dyDescent="0.2">
      <c r="A47" s="30" t="s">
        <v>5</v>
      </c>
      <c r="B47" s="222" t="s">
        <v>58</v>
      </c>
      <c r="C47" s="222"/>
      <c r="D47" s="222"/>
      <c r="E47" s="222"/>
      <c r="F47" s="222"/>
      <c r="G47" s="222"/>
      <c r="H47" s="31">
        <v>0.2</v>
      </c>
      <c r="I47" s="32">
        <f t="shared" ref="I47:I54" si="0">ROUND($I$32*H47,2)</f>
        <v>117.64</v>
      </c>
    </row>
    <row r="48" spans="1:10" s="6" customFormat="1" ht="12.75" x14ac:dyDescent="0.2">
      <c r="A48" s="30" t="s">
        <v>8</v>
      </c>
      <c r="B48" s="222" t="s">
        <v>59</v>
      </c>
      <c r="C48" s="222"/>
      <c r="D48" s="222"/>
      <c r="E48" s="222"/>
      <c r="F48" s="222"/>
      <c r="G48" s="222"/>
      <c r="H48" s="31">
        <v>2.5000000000000001E-2</v>
      </c>
      <c r="I48" s="32">
        <f t="shared" si="0"/>
        <v>14.7</v>
      </c>
    </row>
    <row r="49" spans="1:10" s="6" customFormat="1" ht="45" customHeight="1" x14ac:dyDescent="0.2">
      <c r="A49" s="30" t="s">
        <v>11</v>
      </c>
      <c r="B49" s="222" t="s">
        <v>60</v>
      </c>
      <c r="C49" s="222"/>
      <c r="D49" s="33" t="s">
        <v>61</v>
      </c>
      <c r="E49" s="34">
        <v>0.03</v>
      </c>
      <c r="F49" s="33" t="s">
        <v>62</v>
      </c>
      <c r="G49" s="35">
        <v>0.5</v>
      </c>
      <c r="H49" s="36">
        <f>E49*G49</f>
        <v>1.4999999999999999E-2</v>
      </c>
      <c r="I49" s="32">
        <f t="shared" si="0"/>
        <v>8.82</v>
      </c>
    </row>
    <row r="50" spans="1:10" s="6" customFormat="1" ht="12.75" x14ac:dyDescent="0.2">
      <c r="A50" s="30" t="s">
        <v>14</v>
      </c>
      <c r="B50" s="222" t="s">
        <v>63</v>
      </c>
      <c r="C50" s="222"/>
      <c r="D50" s="222"/>
      <c r="E50" s="222"/>
      <c r="F50" s="222"/>
      <c r="G50" s="222"/>
      <c r="H50" s="31">
        <v>1.4999999999999999E-2</v>
      </c>
      <c r="I50" s="32">
        <f t="shared" si="0"/>
        <v>8.82</v>
      </c>
    </row>
    <row r="51" spans="1:10" s="6" customFormat="1" ht="12.75" x14ac:dyDescent="0.2">
      <c r="A51" s="30" t="s">
        <v>16</v>
      </c>
      <c r="B51" s="222" t="s">
        <v>64</v>
      </c>
      <c r="C51" s="222"/>
      <c r="D51" s="222"/>
      <c r="E51" s="222"/>
      <c r="F51" s="222"/>
      <c r="G51" s="222"/>
      <c r="H51" s="31">
        <v>0.01</v>
      </c>
      <c r="I51" s="32">
        <f t="shared" si="0"/>
        <v>5.88</v>
      </c>
    </row>
    <row r="52" spans="1:10" s="6" customFormat="1" ht="12.75" x14ac:dyDescent="0.2">
      <c r="A52" s="30" t="s">
        <v>65</v>
      </c>
      <c r="B52" s="222" t="s">
        <v>66</v>
      </c>
      <c r="C52" s="222"/>
      <c r="D52" s="222"/>
      <c r="E52" s="222"/>
      <c r="F52" s="222"/>
      <c r="G52" s="222"/>
      <c r="H52" s="31">
        <v>6.0000000000000001E-3</v>
      </c>
      <c r="I52" s="32">
        <f t="shared" si="0"/>
        <v>3.53</v>
      </c>
    </row>
    <row r="53" spans="1:10" customFormat="1" x14ac:dyDescent="0.2">
      <c r="A53" s="30" t="s">
        <v>67</v>
      </c>
      <c r="B53" s="222" t="s">
        <v>68</v>
      </c>
      <c r="C53" s="222"/>
      <c r="D53" s="222"/>
      <c r="E53" s="222"/>
      <c r="F53" s="222"/>
      <c r="G53" s="222"/>
      <c r="H53" s="31">
        <v>2E-3</v>
      </c>
      <c r="I53" s="32">
        <f t="shared" si="0"/>
        <v>1.18</v>
      </c>
      <c r="J53" s="6"/>
    </row>
    <row r="54" spans="1:10" customFormat="1" x14ac:dyDescent="0.2">
      <c r="A54" s="30" t="s">
        <v>69</v>
      </c>
      <c r="B54" s="222" t="s">
        <v>70</v>
      </c>
      <c r="C54" s="222"/>
      <c r="D54" s="222"/>
      <c r="E54" s="222"/>
      <c r="F54" s="222"/>
      <c r="G54" s="222"/>
      <c r="H54" s="31">
        <v>0.08</v>
      </c>
      <c r="I54" s="32">
        <f t="shared" si="0"/>
        <v>47.06</v>
      </c>
      <c r="J54" s="6"/>
    </row>
    <row r="55" spans="1:10" customFormat="1" x14ac:dyDescent="0.2">
      <c r="A55" s="228" t="s">
        <v>43</v>
      </c>
      <c r="B55" s="228"/>
      <c r="C55" s="228"/>
      <c r="D55" s="228"/>
      <c r="E55" s="228"/>
      <c r="F55" s="228"/>
      <c r="G55" s="228"/>
      <c r="H55" s="37">
        <f>SUM(H47:H54)</f>
        <v>0.35300000000000004</v>
      </c>
      <c r="I55" s="38">
        <f>SUM(I47:I54)</f>
        <v>207.63</v>
      </c>
      <c r="J55" s="6"/>
    </row>
    <row r="56" spans="1:10" customFormat="1" x14ac:dyDescent="0.2">
      <c r="A56" s="39"/>
      <c r="B56" s="40"/>
      <c r="C56" s="40"/>
      <c r="D56" s="40"/>
      <c r="E56" s="40"/>
      <c r="F56" s="40"/>
      <c r="G56" s="40"/>
      <c r="H56" s="41"/>
      <c r="I56" s="42"/>
      <c r="J56" s="6"/>
    </row>
    <row r="57" spans="1:10" customFormat="1" ht="51.75" customHeight="1" x14ac:dyDescent="0.2">
      <c r="A57" s="243" t="s">
        <v>71</v>
      </c>
      <c r="B57" s="243"/>
      <c r="C57" s="243"/>
      <c r="D57" s="243"/>
      <c r="E57" s="243"/>
      <c r="F57" s="243"/>
      <c r="G57" s="243"/>
      <c r="H57" s="243"/>
      <c r="I57" s="243"/>
      <c r="J57" s="6"/>
    </row>
    <row r="58" spans="1:10" customFormat="1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6"/>
    </row>
    <row r="59" spans="1:10" customFormat="1" ht="15" x14ac:dyDescent="0.2">
      <c r="A59" s="244" t="s">
        <v>72</v>
      </c>
      <c r="B59" s="244"/>
      <c r="C59" s="244"/>
      <c r="D59" s="244"/>
      <c r="E59" s="244"/>
      <c r="F59" s="244"/>
      <c r="G59" s="244"/>
      <c r="H59" s="244"/>
      <c r="I59" s="244"/>
      <c r="J59" s="6"/>
    </row>
    <row r="60" spans="1:10" customFormat="1" ht="15" x14ac:dyDescent="0.2">
      <c r="A60" s="43" t="s">
        <v>73</v>
      </c>
      <c r="B60" s="240" t="s">
        <v>74</v>
      </c>
      <c r="C60" s="240"/>
      <c r="D60" s="240"/>
      <c r="E60" s="240"/>
      <c r="F60" s="240"/>
      <c r="G60" s="240"/>
      <c r="H60" s="240"/>
      <c r="I60" s="12" t="s">
        <v>49</v>
      </c>
      <c r="J60" s="6"/>
    </row>
    <row r="61" spans="1:10" customFormat="1" x14ac:dyDescent="0.2">
      <c r="A61" s="19" t="s">
        <v>5</v>
      </c>
      <c r="B61" s="222" t="s">
        <v>75</v>
      </c>
      <c r="C61" s="222"/>
      <c r="D61" s="222"/>
      <c r="E61" s="222"/>
      <c r="F61" s="222"/>
      <c r="G61" s="222"/>
      <c r="H61" s="222"/>
      <c r="I61" s="32">
        <f>IF(ROUND((H62*H64*H63)-(I30*0.06),2)&lt;0,0,ROUND((H62*H64*H63)-(I30*0.06),2))</f>
        <v>179.39</v>
      </c>
      <c r="J61" s="6"/>
    </row>
    <row r="62" spans="1:10" customFormat="1" x14ac:dyDescent="0.2">
      <c r="A62" s="19"/>
      <c r="B62" s="225" t="s">
        <v>76</v>
      </c>
      <c r="C62" s="225"/>
      <c r="D62" s="225"/>
      <c r="E62" s="225"/>
      <c r="F62" s="225"/>
      <c r="G62" s="225"/>
      <c r="H62" s="44">
        <v>4.6500000000000004</v>
      </c>
      <c r="I62" s="45" t="s">
        <v>7</v>
      </c>
      <c r="J62" s="6"/>
    </row>
    <row r="63" spans="1:10" customFormat="1" x14ac:dyDescent="0.2">
      <c r="A63" s="19"/>
      <c r="B63" s="225" t="s">
        <v>77</v>
      </c>
      <c r="C63" s="225"/>
      <c r="D63" s="225"/>
      <c r="E63" s="225"/>
      <c r="F63" s="225"/>
      <c r="G63" s="225"/>
      <c r="H63" s="46">
        <v>2</v>
      </c>
      <c r="I63" s="45"/>
    </row>
    <row r="64" spans="1:10" customFormat="1" x14ac:dyDescent="0.2">
      <c r="A64" s="19"/>
      <c r="B64" s="225" t="s">
        <v>78</v>
      </c>
      <c r="C64" s="225"/>
      <c r="D64" s="225"/>
      <c r="E64" s="225"/>
      <c r="F64" s="225"/>
      <c r="G64" s="225"/>
      <c r="H64" s="47">
        <v>22</v>
      </c>
      <c r="I64" s="45"/>
    </row>
    <row r="65" spans="1:10" customFormat="1" x14ac:dyDescent="0.2">
      <c r="A65" s="19"/>
      <c r="B65" s="250" t="s">
        <v>79</v>
      </c>
      <c r="C65" s="250"/>
      <c r="D65" s="250"/>
      <c r="E65" s="250"/>
      <c r="F65" s="250"/>
      <c r="G65" s="250"/>
      <c r="H65" s="48">
        <v>0.06</v>
      </c>
      <c r="I65" s="49"/>
    </row>
    <row r="66" spans="1:10" customFormat="1" x14ac:dyDescent="0.2">
      <c r="A66" s="19" t="s">
        <v>8</v>
      </c>
      <c r="B66" s="222" t="s">
        <v>80</v>
      </c>
      <c r="C66" s="222"/>
      <c r="D66" s="222"/>
      <c r="E66" s="222"/>
      <c r="F66" s="222"/>
      <c r="G66" s="222"/>
      <c r="H66" s="222"/>
      <c r="I66" s="32">
        <f>($H$67*$H$68)*(1-$H$69)</f>
        <v>210.98880000000003</v>
      </c>
    </row>
    <row r="67" spans="1:10" customFormat="1" x14ac:dyDescent="0.2">
      <c r="A67" s="19"/>
      <c r="B67" s="225" t="s">
        <v>183</v>
      </c>
      <c r="C67" s="225"/>
      <c r="D67" s="225"/>
      <c r="E67" s="225"/>
      <c r="F67" s="225"/>
      <c r="G67" s="225"/>
      <c r="H67" s="44">
        <v>11.84</v>
      </c>
      <c r="I67" s="45" t="s">
        <v>7</v>
      </c>
      <c r="J67" s="102">
        <v>7.6499999999999999E-2</v>
      </c>
    </row>
    <row r="68" spans="1:10" customFormat="1" x14ac:dyDescent="0.2">
      <c r="A68" s="50"/>
      <c r="B68" s="225" t="s">
        <v>83</v>
      </c>
      <c r="C68" s="225"/>
      <c r="D68" s="225"/>
      <c r="E68" s="225"/>
      <c r="F68" s="225"/>
      <c r="G68" s="225"/>
      <c r="H68" s="47">
        <v>22</v>
      </c>
      <c r="I68" s="45"/>
    </row>
    <row r="69" spans="1:10" customFormat="1" x14ac:dyDescent="0.2">
      <c r="A69" s="50"/>
      <c r="B69" s="225" t="s">
        <v>84</v>
      </c>
      <c r="C69" s="225"/>
      <c r="D69" s="225"/>
      <c r="E69" s="225"/>
      <c r="F69" s="225"/>
      <c r="G69" s="225"/>
      <c r="H69" s="51">
        <v>0.19</v>
      </c>
      <c r="I69" s="45"/>
    </row>
    <row r="70" spans="1:10" customFormat="1" x14ac:dyDescent="0.2">
      <c r="A70" s="19" t="s">
        <v>11</v>
      </c>
      <c r="B70" s="241" t="s">
        <v>85</v>
      </c>
      <c r="C70" s="241"/>
      <c r="D70" s="241"/>
      <c r="E70" s="241"/>
      <c r="F70" s="241"/>
      <c r="G70" s="241"/>
      <c r="H70" s="241"/>
      <c r="I70" s="53">
        <v>0</v>
      </c>
    </row>
    <row r="71" spans="1:10" customFormat="1" x14ac:dyDescent="0.2">
      <c r="A71" s="19" t="s">
        <v>14</v>
      </c>
      <c r="B71" s="222" t="s">
        <v>86</v>
      </c>
      <c r="C71" s="222"/>
      <c r="D71" s="222"/>
      <c r="E71" s="222"/>
      <c r="F71" s="222"/>
      <c r="G71" s="222"/>
      <c r="H71" s="222"/>
      <c r="I71" s="54">
        <v>19.420000000000002</v>
      </c>
    </row>
    <row r="72" spans="1:10" customFormat="1" x14ac:dyDescent="0.2">
      <c r="A72" s="19" t="s">
        <v>16</v>
      </c>
      <c r="B72" s="241" t="s">
        <v>184</v>
      </c>
      <c r="C72" s="241"/>
      <c r="D72" s="241"/>
      <c r="E72" s="241"/>
      <c r="F72" s="241"/>
      <c r="G72" s="241"/>
      <c r="H72" s="241"/>
      <c r="I72" s="53">
        <v>146.833</v>
      </c>
    </row>
    <row r="73" spans="1:10" customFormat="1" x14ac:dyDescent="0.2">
      <c r="A73" s="19" t="s">
        <v>65</v>
      </c>
      <c r="B73" s="241" t="s">
        <v>85</v>
      </c>
      <c r="C73" s="241"/>
      <c r="D73" s="241"/>
      <c r="E73" s="241"/>
      <c r="F73" s="241"/>
      <c r="G73" s="241"/>
      <c r="H73" s="241"/>
      <c r="I73" s="55" t="s">
        <v>7</v>
      </c>
    </row>
    <row r="74" spans="1:10" customFormat="1" x14ac:dyDescent="0.2">
      <c r="A74" s="56"/>
      <c r="B74" s="228" t="s">
        <v>43</v>
      </c>
      <c r="C74" s="228"/>
      <c r="D74" s="228"/>
      <c r="E74" s="228"/>
      <c r="F74" s="228"/>
      <c r="G74" s="228"/>
      <c r="H74" s="228"/>
      <c r="I74" s="38">
        <f>SUM(I61:I73)</f>
        <v>556.6318</v>
      </c>
    </row>
    <row r="75" spans="1:10" customFormat="1" x14ac:dyDescent="0.2">
      <c r="A75" s="219"/>
      <c r="B75" s="219"/>
      <c r="C75" s="219"/>
      <c r="D75" s="219"/>
      <c r="E75" s="219"/>
      <c r="F75" s="219"/>
      <c r="G75" s="219"/>
      <c r="H75" s="219"/>
      <c r="I75" s="219"/>
    </row>
    <row r="76" spans="1:10" customFormat="1" ht="51.75" customHeight="1" x14ac:dyDescent="0.2">
      <c r="A76" s="225" t="s">
        <v>87</v>
      </c>
      <c r="B76" s="225"/>
      <c r="C76" s="225"/>
      <c r="D76" s="225"/>
      <c r="E76" s="225"/>
      <c r="F76" s="225"/>
      <c r="G76" s="225"/>
      <c r="H76" s="225"/>
      <c r="I76" s="225"/>
    </row>
    <row r="77" spans="1:10" customFormat="1" x14ac:dyDescent="0.2">
      <c r="A77" s="219"/>
      <c r="B77" s="219"/>
      <c r="C77" s="219"/>
      <c r="D77" s="219"/>
      <c r="E77" s="219"/>
      <c r="F77" s="219"/>
      <c r="G77" s="219"/>
      <c r="H77" s="219"/>
      <c r="I77" s="219"/>
    </row>
    <row r="78" spans="1:10" customFormat="1" ht="15.75" x14ac:dyDescent="0.2">
      <c r="A78" s="235" t="s">
        <v>88</v>
      </c>
      <c r="B78" s="235"/>
      <c r="C78" s="235"/>
      <c r="D78" s="235"/>
      <c r="E78" s="235"/>
      <c r="F78" s="235"/>
      <c r="G78" s="235"/>
      <c r="H78" s="235"/>
      <c r="I78" s="235"/>
    </row>
    <row r="79" spans="1:10" customFormat="1" ht="15" x14ac:dyDescent="0.2">
      <c r="A79" s="12">
        <v>2</v>
      </c>
      <c r="B79" s="240" t="s">
        <v>89</v>
      </c>
      <c r="C79" s="240"/>
      <c r="D79" s="240"/>
      <c r="E79" s="240"/>
      <c r="F79" s="240"/>
      <c r="G79" s="240"/>
      <c r="H79" s="240"/>
      <c r="I79" s="12" t="s">
        <v>49</v>
      </c>
      <c r="J79" s="6"/>
    </row>
    <row r="80" spans="1:10" customFormat="1" x14ac:dyDescent="0.2">
      <c r="A80" s="2" t="s">
        <v>47</v>
      </c>
      <c r="B80" s="222" t="s">
        <v>48</v>
      </c>
      <c r="C80" s="222"/>
      <c r="D80" s="222"/>
      <c r="E80" s="222"/>
      <c r="F80" s="222"/>
      <c r="G80" s="222"/>
      <c r="H80" s="222"/>
      <c r="I80" s="5">
        <f>I42</f>
        <v>64.55</v>
      </c>
      <c r="J80" s="6"/>
    </row>
    <row r="81" spans="1:10" customFormat="1" x14ac:dyDescent="0.2">
      <c r="A81" s="2" t="s">
        <v>55</v>
      </c>
      <c r="B81" s="222" t="s">
        <v>56</v>
      </c>
      <c r="C81" s="222"/>
      <c r="D81" s="222"/>
      <c r="E81" s="222"/>
      <c r="F81" s="222"/>
      <c r="G81" s="222"/>
      <c r="H81" s="222"/>
      <c r="I81" s="5">
        <f>I55</f>
        <v>207.63</v>
      </c>
      <c r="J81" s="6"/>
    </row>
    <row r="82" spans="1:10" customFormat="1" x14ac:dyDescent="0.2">
      <c r="A82" s="2" t="s">
        <v>73</v>
      </c>
      <c r="B82" s="222" t="s">
        <v>74</v>
      </c>
      <c r="C82" s="222"/>
      <c r="D82" s="222"/>
      <c r="E82" s="222"/>
      <c r="F82" s="222"/>
      <c r="G82" s="222"/>
      <c r="H82" s="222"/>
      <c r="I82" s="5">
        <f>I74</f>
        <v>556.6318</v>
      </c>
      <c r="J82" s="6"/>
    </row>
    <row r="83" spans="1:10" customFormat="1" x14ac:dyDescent="0.2">
      <c r="A83" s="242" t="s">
        <v>43</v>
      </c>
      <c r="B83" s="242"/>
      <c r="C83" s="242"/>
      <c r="D83" s="242"/>
      <c r="E83" s="242"/>
      <c r="F83" s="242"/>
      <c r="G83" s="242"/>
      <c r="H83" s="242"/>
      <c r="I83" s="57">
        <f>SUM(I80:I82)</f>
        <v>828.81179999999995</v>
      </c>
      <c r="J83" s="6"/>
    </row>
    <row r="84" spans="1:10" customFormat="1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6"/>
    </row>
    <row r="85" spans="1:10" s="6" customFormat="1" ht="15.75" x14ac:dyDescent="0.2">
      <c r="A85" s="237" t="s">
        <v>90</v>
      </c>
      <c r="B85" s="237"/>
      <c r="C85" s="237"/>
      <c r="D85" s="237"/>
      <c r="E85" s="237"/>
      <c r="F85" s="237"/>
      <c r="G85" s="237"/>
      <c r="H85" s="237"/>
      <c r="I85" s="237"/>
    </row>
    <row r="86" spans="1:10" s="6" customFormat="1" ht="15" x14ac:dyDescent="0.2">
      <c r="A86" s="43">
        <v>3</v>
      </c>
      <c r="B86" s="239" t="s">
        <v>91</v>
      </c>
      <c r="C86" s="239"/>
      <c r="D86" s="239"/>
      <c r="E86" s="239"/>
      <c r="F86" s="239"/>
      <c r="G86" s="239"/>
      <c r="H86" s="239"/>
      <c r="I86" s="43" t="s">
        <v>92</v>
      </c>
    </row>
    <row r="87" spans="1:10" s="6" customFormat="1" ht="57" customHeight="1" x14ac:dyDescent="0.2">
      <c r="A87" s="19" t="s">
        <v>5</v>
      </c>
      <c r="B87" s="249" t="s">
        <v>93</v>
      </c>
      <c r="C87" s="249"/>
      <c r="D87" s="249"/>
      <c r="E87" s="249"/>
      <c r="F87" s="249"/>
      <c r="G87" s="249"/>
      <c r="H87" s="249"/>
      <c r="I87" s="58">
        <f>ROUND((($I$32/12)+($I$38/12)+($I$33/12/12)+($I$39/12))*(30/30)*0.05,2)</f>
        <v>2.65</v>
      </c>
    </row>
    <row r="88" spans="1:10" s="6" customFormat="1" ht="12.75" x14ac:dyDescent="0.2">
      <c r="A88" s="19" t="s">
        <v>8</v>
      </c>
      <c r="B88" s="241" t="s">
        <v>94</v>
      </c>
      <c r="C88" s="241"/>
      <c r="D88" s="241"/>
      <c r="E88" s="241"/>
      <c r="F88" s="241"/>
      <c r="G88" s="241"/>
      <c r="H88" s="241"/>
      <c r="I88" s="58">
        <f>ROUND($H$54*I87,2)</f>
        <v>0.21</v>
      </c>
    </row>
    <row r="89" spans="1:10" s="6" customFormat="1" ht="32.25" customHeight="1" x14ac:dyDescent="0.2">
      <c r="A89" s="19" t="s">
        <v>11</v>
      </c>
      <c r="B89" s="222" t="s">
        <v>95</v>
      </c>
      <c r="C89" s="222"/>
      <c r="D89" s="222"/>
      <c r="E89" s="222"/>
      <c r="F89" s="222"/>
      <c r="G89" s="222"/>
      <c r="H89" s="222"/>
      <c r="I89" s="58">
        <f>ROUND(((7/30)/$H$11)*$I$32*0.9,2)</f>
        <v>10.29</v>
      </c>
    </row>
    <row r="90" spans="1:10" s="6" customFormat="1" ht="12.75" x14ac:dyDescent="0.2">
      <c r="A90" s="19" t="s">
        <v>14</v>
      </c>
      <c r="B90" s="241" t="s">
        <v>96</v>
      </c>
      <c r="C90" s="241"/>
      <c r="D90" s="241"/>
      <c r="E90" s="241"/>
      <c r="F90" s="241"/>
      <c r="G90" s="241"/>
      <c r="H90" s="241"/>
      <c r="I90" s="58">
        <f>ROUND($H$55*I89,2)</f>
        <v>3.63</v>
      </c>
    </row>
    <row r="91" spans="1:10" s="6" customFormat="1" ht="59.25" customHeight="1" x14ac:dyDescent="0.2">
      <c r="A91" s="19" t="s">
        <v>16</v>
      </c>
      <c r="B91" s="222" t="s">
        <v>97</v>
      </c>
      <c r="C91" s="222"/>
      <c r="D91" s="222"/>
      <c r="E91" s="222"/>
      <c r="F91" s="222"/>
      <c r="G91" s="222"/>
      <c r="H91" s="59">
        <v>0.04</v>
      </c>
      <c r="I91" s="58">
        <f>ROUND($I$32*H91,2)</f>
        <v>23.53</v>
      </c>
    </row>
    <row r="92" spans="1:10" s="6" customFormat="1" ht="12.75" x14ac:dyDescent="0.2">
      <c r="A92" s="228" t="s">
        <v>43</v>
      </c>
      <c r="B92" s="228"/>
      <c r="C92" s="228"/>
      <c r="D92" s="228"/>
      <c r="E92" s="228"/>
      <c r="F92" s="228"/>
      <c r="G92" s="228"/>
      <c r="H92" s="228"/>
      <c r="I92" s="38">
        <f>SUM(I87:I91)</f>
        <v>40.31</v>
      </c>
    </row>
    <row r="93" spans="1:10" s="6" customFormat="1" x14ac:dyDescent="0.2">
      <c r="A93" s="212"/>
      <c r="B93" s="212"/>
      <c r="C93" s="212"/>
      <c r="D93" s="212"/>
      <c r="E93" s="212"/>
      <c r="F93" s="212"/>
      <c r="G93" s="212"/>
      <c r="H93" s="212"/>
      <c r="I93" s="212"/>
    </row>
    <row r="94" spans="1:10" customFormat="1" ht="15.75" x14ac:dyDescent="0.2">
      <c r="A94" s="235" t="s">
        <v>98</v>
      </c>
      <c r="B94" s="235"/>
      <c r="C94" s="235"/>
      <c r="D94" s="235"/>
      <c r="E94" s="235"/>
      <c r="F94" s="235"/>
      <c r="G94" s="235"/>
      <c r="H94" s="235"/>
      <c r="I94" s="235"/>
      <c r="J94" s="6"/>
    </row>
    <row r="95" spans="1:10" customFormat="1" ht="44.25" customHeight="1" x14ac:dyDescent="0.2">
      <c r="A95" s="246" t="s">
        <v>99</v>
      </c>
      <c r="B95" s="246"/>
      <c r="C95" s="246"/>
      <c r="D95" s="246"/>
      <c r="E95" s="246"/>
      <c r="F95" s="246"/>
      <c r="G95" s="246"/>
      <c r="H95" s="246"/>
      <c r="I95" s="246"/>
    </row>
    <row r="96" spans="1:10" customFormat="1" ht="15" x14ac:dyDescent="0.2">
      <c r="A96" s="247" t="s">
        <v>100</v>
      </c>
      <c r="B96" s="247"/>
      <c r="C96" s="247"/>
      <c r="D96" s="247"/>
      <c r="E96" s="247"/>
      <c r="F96" s="247"/>
      <c r="G96" s="247"/>
      <c r="H96" s="247"/>
      <c r="I96" s="60">
        <f>I32+I38+I39</f>
        <v>635.90472727272731</v>
      </c>
    </row>
    <row r="97" spans="1:9" customFormat="1" ht="15" x14ac:dyDescent="0.2">
      <c r="A97" s="248" t="s">
        <v>101</v>
      </c>
      <c r="B97" s="248"/>
      <c r="C97" s="248"/>
      <c r="D97" s="248"/>
      <c r="E97" s="248"/>
      <c r="F97" s="248"/>
      <c r="G97" s="248"/>
      <c r="H97" s="248"/>
      <c r="I97" s="248"/>
    </row>
    <row r="98" spans="1:9" customFormat="1" ht="15" x14ac:dyDescent="0.25">
      <c r="A98" s="61" t="s">
        <v>102</v>
      </c>
      <c r="B98" s="239" t="s">
        <v>103</v>
      </c>
      <c r="C98" s="239"/>
      <c r="D98" s="239"/>
      <c r="E98" s="239"/>
      <c r="F98" s="239"/>
      <c r="G98" s="239"/>
      <c r="H98" s="239"/>
      <c r="I98" s="61" t="s">
        <v>49</v>
      </c>
    </row>
    <row r="99" spans="1:9" customFormat="1" ht="29.25" customHeight="1" x14ac:dyDescent="0.25">
      <c r="A99" s="62" t="s">
        <v>5</v>
      </c>
      <c r="B99" s="222" t="s">
        <v>104</v>
      </c>
      <c r="C99" s="222"/>
      <c r="D99" s="222"/>
      <c r="E99" s="222"/>
      <c r="F99" s="222"/>
      <c r="G99" s="222"/>
      <c r="H99" s="222"/>
      <c r="I99" s="63">
        <f>I96/12</f>
        <v>52.992060606060612</v>
      </c>
    </row>
    <row r="100" spans="1:9" customFormat="1" x14ac:dyDescent="0.2">
      <c r="A100" s="64" t="s">
        <v>8</v>
      </c>
      <c r="B100" s="241" t="s">
        <v>105</v>
      </c>
      <c r="C100" s="241"/>
      <c r="D100" s="241"/>
      <c r="E100" s="241"/>
      <c r="F100" s="241"/>
      <c r="G100" s="241"/>
      <c r="H100" s="241"/>
      <c r="I100" s="32">
        <f>ROUND((1.3/30)/12*($I$96),2)</f>
        <v>2.2999999999999998</v>
      </c>
    </row>
    <row r="101" spans="1:9" customFormat="1" x14ac:dyDescent="0.2">
      <c r="A101" s="64" t="s">
        <v>11</v>
      </c>
      <c r="B101" s="241" t="s">
        <v>106</v>
      </c>
      <c r="C101" s="241"/>
      <c r="D101" s="241"/>
      <c r="E101" s="241"/>
      <c r="F101" s="241"/>
      <c r="G101" s="241"/>
      <c r="H101" s="241"/>
      <c r="I101" s="32">
        <f>ROUND((5/30)/12*0.015*($I$96),2)</f>
        <v>0.13</v>
      </c>
    </row>
    <row r="102" spans="1:9" customFormat="1" ht="30.75" customHeight="1" x14ac:dyDescent="0.2">
      <c r="A102" s="64" t="s">
        <v>14</v>
      </c>
      <c r="B102" s="222" t="s">
        <v>107</v>
      </c>
      <c r="C102" s="222"/>
      <c r="D102" s="222"/>
      <c r="E102" s="222"/>
      <c r="F102" s="222"/>
      <c r="G102" s="222"/>
      <c r="H102" s="222"/>
      <c r="I102" s="32">
        <f>ROUND(((15/30)/12)*0.0078*($I$96),2)</f>
        <v>0.21</v>
      </c>
    </row>
    <row r="103" spans="1:9" customFormat="1" x14ac:dyDescent="0.2">
      <c r="A103" s="64" t="s">
        <v>16</v>
      </c>
      <c r="B103" s="222" t="s">
        <v>108</v>
      </c>
      <c r="C103" s="222"/>
      <c r="D103" s="222"/>
      <c r="E103" s="222"/>
      <c r="F103" s="222"/>
      <c r="G103" s="222"/>
      <c r="H103" s="222"/>
      <c r="I103" s="32">
        <f>ROUND((1+1/3)/12*(4/12)*0.02*($I$31),2)</f>
        <v>0.12</v>
      </c>
    </row>
    <row r="104" spans="1:9" customFormat="1" x14ac:dyDescent="0.2">
      <c r="A104" s="64" t="s">
        <v>65</v>
      </c>
      <c r="B104" s="241" t="s">
        <v>109</v>
      </c>
      <c r="C104" s="241"/>
      <c r="D104" s="241"/>
      <c r="E104" s="241"/>
      <c r="F104" s="241"/>
      <c r="G104" s="241"/>
      <c r="H104" s="241"/>
      <c r="I104" s="65">
        <f>ROUND(((3/30)/12)*($I$96),2)</f>
        <v>5.3</v>
      </c>
    </row>
    <row r="105" spans="1:9" customFormat="1" x14ac:dyDescent="0.2">
      <c r="A105" s="228" t="s">
        <v>43</v>
      </c>
      <c r="B105" s="228"/>
      <c r="C105" s="228"/>
      <c r="D105" s="228"/>
      <c r="E105" s="228"/>
      <c r="F105" s="228"/>
      <c r="G105" s="228"/>
      <c r="H105" s="228"/>
      <c r="I105" s="66">
        <f>SUM(I99:I104)</f>
        <v>61.052060606060607</v>
      </c>
    </row>
    <row r="106" spans="1:9" customFormat="1" x14ac:dyDescent="0.2">
      <c r="A106" s="64" t="s">
        <v>67</v>
      </c>
      <c r="B106" s="222" t="s">
        <v>110</v>
      </c>
      <c r="C106" s="222"/>
      <c r="D106" s="222"/>
      <c r="E106" s="222"/>
      <c r="F106" s="222"/>
      <c r="G106" s="222"/>
      <c r="H106" s="222"/>
      <c r="I106" s="25">
        <f>ROUND(H55*I105,2)</f>
        <v>21.55</v>
      </c>
    </row>
    <row r="107" spans="1:9" customFormat="1" x14ac:dyDescent="0.2">
      <c r="A107" s="228" t="s">
        <v>43</v>
      </c>
      <c r="B107" s="228"/>
      <c r="C107" s="228"/>
      <c r="D107" s="228"/>
      <c r="E107" s="228"/>
      <c r="F107" s="228"/>
      <c r="G107" s="228"/>
      <c r="H107" s="228"/>
      <c r="I107" s="38">
        <f>SUM(I105:I106)</f>
        <v>82.602060606060604</v>
      </c>
    </row>
    <row r="108" spans="1:9" customFormat="1" x14ac:dyDescent="0.2">
      <c r="A108" s="212"/>
      <c r="B108" s="212"/>
      <c r="C108" s="212"/>
      <c r="D108" s="212"/>
      <c r="E108" s="212"/>
      <c r="F108" s="212"/>
      <c r="G108" s="212"/>
      <c r="H108" s="212"/>
      <c r="I108" s="212"/>
    </row>
    <row r="109" spans="1:9" customFormat="1" ht="15" x14ac:dyDescent="0.2">
      <c r="A109" s="244" t="s">
        <v>111</v>
      </c>
      <c r="B109" s="244"/>
      <c r="C109" s="244"/>
      <c r="D109" s="244"/>
      <c r="E109" s="244"/>
      <c r="F109" s="244"/>
      <c r="G109" s="244"/>
      <c r="H109" s="244"/>
      <c r="I109" s="244"/>
    </row>
    <row r="110" spans="1:9" customFormat="1" ht="15" x14ac:dyDescent="0.2">
      <c r="A110" s="43" t="s">
        <v>112</v>
      </c>
      <c r="B110" s="239" t="s">
        <v>113</v>
      </c>
      <c r="C110" s="239"/>
      <c r="D110" s="239"/>
      <c r="E110" s="239"/>
      <c r="F110" s="239"/>
      <c r="G110" s="239"/>
      <c r="H110" s="239"/>
      <c r="I110" s="17" t="s">
        <v>49</v>
      </c>
    </row>
    <row r="111" spans="1:9" customFormat="1" x14ac:dyDescent="0.2">
      <c r="A111" s="19" t="s">
        <v>5</v>
      </c>
      <c r="B111" s="241" t="s">
        <v>114</v>
      </c>
      <c r="C111" s="241"/>
      <c r="D111" s="241"/>
      <c r="E111" s="241"/>
      <c r="F111" s="241"/>
      <c r="G111" s="241"/>
      <c r="H111" s="241"/>
      <c r="I111" s="53">
        <v>0</v>
      </c>
    </row>
    <row r="112" spans="1:9" customFormat="1" x14ac:dyDescent="0.2">
      <c r="A112" s="245" t="s">
        <v>43</v>
      </c>
      <c r="B112" s="245"/>
      <c r="C112" s="245"/>
      <c r="D112" s="245"/>
      <c r="E112" s="245"/>
      <c r="F112" s="245"/>
      <c r="G112" s="245"/>
      <c r="H112" s="245"/>
      <c r="I112" s="53">
        <v>0</v>
      </c>
    </row>
    <row r="113" spans="1:10" customFormat="1" x14ac:dyDescent="0.2">
      <c r="A113" s="64" t="s">
        <v>8</v>
      </c>
      <c r="B113" s="222" t="s">
        <v>115</v>
      </c>
      <c r="C113" s="222"/>
      <c r="D113" s="222"/>
      <c r="E113" s="222"/>
      <c r="F113" s="222"/>
      <c r="G113" s="222"/>
      <c r="H113" s="222"/>
      <c r="I113" s="67">
        <v>0</v>
      </c>
    </row>
    <row r="114" spans="1:10" customFormat="1" x14ac:dyDescent="0.2">
      <c r="A114" s="228" t="s">
        <v>43</v>
      </c>
      <c r="B114" s="228"/>
      <c r="C114" s="228"/>
      <c r="D114" s="228"/>
      <c r="E114" s="228"/>
      <c r="F114" s="228"/>
      <c r="G114" s="228"/>
      <c r="H114" s="228"/>
      <c r="I114" s="38">
        <v>0</v>
      </c>
    </row>
    <row r="115" spans="1:10" customFormat="1" x14ac:dyDescent="0.2">
      <c r="A115" s="212"/>
      <c r="B115" s="212"/>
      <c r="C115" s="212"/>
      <c r="D115" s="212"/>
      <c r="E115" s="212"/>
      <c r="F115" s="212"/>
      <c r="G115" s="212"/>
      <c r="H115" s="212"/>
      <c r="I115" s="212"/>
    </row>
    <row r="116" spans="1:10" customFormat="1" ht="28.5" customHeight="1" x14ac:dyDescent="0.2">
      <c r="A116" s="243" t="s">
        <v>116</v>
      </c>
      <c r="B116" s="243"/>
      <c r="C116" s="243"/>
      <c r="D116" s="243"/>
      <c r="E116" s="243"/>
      <c r="F116" s="243"/>
      <c r="G116" s="243"/>
      <c r="H116" s="243"/>
      <c r="I116" s="243"/>
    </row>
    <row r="117" spans="1:10" customFormat="1" x14ac:dyDescent="0.2">
      <c r="A117" s="212"/>
      <c r="B117" s="212"/>
      <c r="C117" s="212"/>
      <c r="D117" s="212"/>
      <c r="E117" s="212"/>
      <c r="F117" s="212"/>
      <c r="G117" s="212"/>
      <c r="H117" s="212"/>
      <c r="I117" s="212"/>
    </row>
    <row r="118" spans="1:10" customFormat="1" ht="15.75" x14ac:dyDescent="0.2">
      <c r="A118" s="235" t="s">
        <v>117</v>
      </c>
      <c r="B118" s="235"/>
      <c r="C118" s="235"/>
      <c r="D118" s="235"/>
      <c r="E118" s="235"/>
      <c r="F118" s="235"/>
      <c r="G118" s="235"/>
      <c r="H118" s="235"/>
      <c r="I118" s="235"/>
    </row>
    <row r="119" spans="1:10" customFormat="1" ht="15" x14ac:dyDescent="0.2">
      <c r="A119" s="12">
        <v>4</v>
      </c>
      <c r="B119" s="239" t="s">
        <v>118</v>
      </c>
      <c r="C119" s="239"/>
      <c r="D119" s="239"/>
      <c r="E119" s="239"/>
      <c r="F119" s="239"/>
      <c r="G119" s="239"/>
      <c r="H119" s="239"/>
      <c r="I119" s="17" t="s">
        <v>49</v>
      </c>
    </row>
    <row r="120" spans="1:10" customFormat="1" x14ac:dyDescent="0.2">
      <c r="A120" s="2" t="s">
        <v>102</v>
      </c>
      <c r="B120" s="241" t="s">
        <v>119</v>
      </c>
      <c r="C120" s="241"/>
      <c r="D120" s="241"/>
      <c r="E120" s="241"/>
      <c r="F120" s="241"/>
      <c r="G120" s="241"/>
      <c r="H120" s="241"/>
      <c r="I120" s="53">
        <f>I107</f>
        <v>82.602060606060604</v>
      </c>
    </row>
    <row r="121" spans="1:10" customFormat="1" x14ac:dyDescent="0.2">
      <c r="A121" s="2" t="s">
        <v>112</v>
      </c>
      <c r="B121" s="241" t="s">
        <v>120</v>
      </c>
      <c r="C121" s="241"/>
      <c r="D121" s="241"/>
      <c r="E121" s="241"/>
      <c r="F121" s="241"/>
      <c r="G121" s="241"/>
      <c r="H121" s="241"/>
      <c r="I121" s="53">
        <v>0</v>
      </c>
    </row>
    <row r="122" spans="1:10" customFormat="1" x14ac:dyDescent="0.2">
      <c r="A122" s="242" t="s">
        <v>43</v>
      </c>
      <c r="B122" s="242"/>
      <c r="C122" s="242"/>
      <c r="D122" s="242"/>
      <c r="E122" s="242"/>
      <c r="F122" s="242"/>
      <c r="G122" s="242"/>
      <c r="H122" s="242"/>
      <c r="I122" s="38">
        <f>SUM(I120:I121)</f>
        <v>82.602060606060604</v>
      </c>
    </row>
    <row r="123" spans="1:10" customFormat="1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</row>
    <row r="124" spans="1:10" customFormat="1" ht="15.75" x14ac:dyDescent="0.2">
      <c r="A124" s="235" t="s">
        <v>121</v>
      </c>
      <c r="B124" s="235"/>
      <c r="C124" s="235"/>
      <c r="D124" s="235"/>
      <c r="E124" s="235"/>
      <c r="F124" s="235"/>
      <c r="G124" s="235"/>
      <c r="H124" s="235"/>
      <c r="I124" s="235"/>
    </row>
    <row r="125" spans="1:10" customFormat="1" ht="15" x14ac:dyDescent="0.2">
      <c r="A125" s="43">
        <v>5</v>
      </c>
      <c r="B125" s="240" t="s">
        <v>122</v>
      </c>
      <c r="C125" s="240"/>
      <c r="D125" s="240"/>
      <c r="E125" s="240"/>
      <c r="F125" s="240"/>
      <c r="G125" s="240"/>
      <c r="H125" s="240"/>
      <c r="I125" s="43" t="s">
        <v>49</v>
      </c>
    </row>
    <row r="126" spans="1:10" customFormat="1" x14ac:dyDescent="0.2">
      <c r="A126" s="19" t="s">
        <v>5</v>
      </c>
      <c r="B126" s="222" t="s">
        <v>123</v>
      </c>
      <c r="C126" s="222"/>
      <c r="D126" s="222"/>
      <c r="E126" s="222"/>
      <c r="F126" s="222"/>
      <c r="G126" s="222"/>
      <c r="H126" s="222"/>
      <c r="I126" s="54">
        <f>Uniformes!G12</f>
        <v>11.066666666666666</v>
      </c>
    </row>
    <row r="127" spans="1:10" customFormat="1" x14ac:dyDescent="0.2">
      <c r="A127" s="19" t="s">
        <v>8</v>
      </c>
      <c r="B127" s="222" t="s">
        <v>124</v>
      </c>
      <c r="C127" s="222"/>
      <c r="D127" s="222"/>
      <c r="E127" s="222"/>
      <c r="F127" s="222"/>
      <c r="G127" s="222"/>
      <c r="H127" s="222"/>
      <c r="I127" s="54">
        <v>0</v>
      </c>
      <c r="J127" s="6"/>
    </row>
    <row r="128" spans="1:10" customFormat="1" x14ac:dyDescent="0.2">
      <c r="A128" s="19" t="s">
        <v>11</v>
      </c>
      <c r="B128" s="222" t="s">
        <v>125</v>
      </c>
      <c r="C128" s="222"/>
      <c r="D128" s="222"/>
      <c r="E128" s="222"/>
      <c r="F128" s="222"/>
      <c r="G128" s="222"/>
      <c r="H128" s="222"/>
      <c r="I128" s="54">
        <v>0</v>
      </c>
      <c r="J128" s="6"/>
    </row>
    <row r="129" spans="1:10" customFormat="1" x14ac:dyDescent="0.2">
      <c r="A129" s="19" t="s">
        <v>14</v>
      </c>
      <c r="B129" s="222" t="s">
        <v>126</v>
      </c>
      <c r="C129" s="222"/>
      <c r="D129" s="222"/>
      <c r="E129" s="222"/>
      <c r="F129" s="222"/>
      <c r="G129" s="222"/>
      <c r="H129" s="222"/>
      <c r="I129" s="54">
        <v>0</v>
      </c>
      <c r="J129" s="6"/>
    </row>
    <row r="130" spans="1:10" customFormat="1" x14ac:dyDescent="0.2">
      <c r="A130" s="228" t="s">
        <v>43</v>
      </c>
      <c r="B130" s="228"/>
      <c r="C130" s="228"/>
      <c r="D130" s="228"/>
      <c r="E130" s="228"/>
      <c r="F130" s="228"/>
      <c r="G130" s="228"/>
      <c r="H130" s="228"/>
      <c r="I130" s="57">
        <f>SUM(I126:I129)</f>
        <v>11.066666666666666</v>
      </c>
      <c r="J130" s="6"/>
    </row>
    <row r="131" spans="1:10" customFormat="1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6"/>
    </row>
    <row r="132" spans="1:10" customFormat="1" x14ac:dyDescent="0.2">
      <c r="A132" s="238" t="s">
        <v>127</v>
      </c>
      <c r="B132" s="238"/>
      <c r="C132" s="238"/>
      <c r="D132" s="238"/>
      <c r="E132" s="238"/>
      <c r="F132" s="238"/>
      <c r="G132" s="238"/>
      <c r="H132" s="238"/>
      <c r="I132" s="238"/>
      <c r="J132" s="6"/>
    </row>
    <row r="133" spans="1:10" customFormat="1" ht="18.75" x14ac:dyDescent="0.2">
      <c r="A133" s="68"/>
      <c r="B133" s="69"/>
      <c r="C133" s="69"/>
      <c r="D133" s="69"/>
      <c r="E133" s="69"/>
      <c r="F133" s="69"/>
      <c r="G133" s="69"/>
      <c r="H133" s="69"/>
      <c r="I133" s="70"/>
      <c r="J133" s="6"/>
    </row>
    <row r="134" spans="1:10" s="6" customFormat="1" ht="15.75" x14ac:dyDescent="0.2">
      <c r="A134" s="237" t="s">
        <v>128</v>
      </c>
      <c r="B134" s="237"/>
      <c r="C134" s="237"/>
      <c r="D134" s="237"/>
      <c r="E134" s="237"/>
      <c r="F134" s="237"/>
      <c r="G134" s="237"/>
      <c r="H134" s="237"/>
      <c r="I134" s="237"/>
    </row>
    <row r="135" spans="1:10" customFormat="1" ht="30" x14ac:dyDescent="0.2">
      <c r="A135" s="43">
        <v>6</v>
      </c>
      <c r="B135" s="239" t="s">
        <v>129</v>
      </c>
      <c r="C135" s="239"/>
      <c r="D135" s="239"/>
      <c r="E135" s="239"/>
      <c r="F135" s="239"/>
      <c r="G135" s="239"/>
      <c r="H135" s="12" t="s">
        <v>57</v>
      </c>
      <c r="I135" s="71" t="s">
        <v>40</v>
      </c>
      <c r="J135" s="6"/>
    </row>
    <row r="136" spans="1:10" customFormat="1" ht="48" customHeight="1" x14ac:dyDescent="0.2">
      <c r="A136" s="236" t="s">
        <v>130</v>
      </c>
      <c r="B136" s="236"/>
      <c r="C136" s="236"/>
      <c r="D136" s="236"/>
      <c r="E136" s="236"/>
      <c r="F136" s="236"/>
      <c r="G136" s="236"/>
      <c r="H136" s="72" t="s">
        <v>7</v>
      </c>
      <c r="I136" s="73">
        <f>SUM(I32+I83+I92+I122+I130)</f>
        <v>1550.9852545454544</v>
      </c>
      <c r="J136" s="6"/>
    </row>
    <row r="137" spans="1:10" customFormat="1" ht="15.75" x14ac:dyDescent="0.2">
      <c r="A137" s="1" t="s">
        <v>5</v>
      </c>
      <c r="B137" s="237" t="s">
        <v>131</v>
      </c>
      <c r="C137" s="237"/>
      <c r="D137" s="237"/>
      <c r="E137" s="237"/>
      <c r="F137" s="237"/>
      <c r="G137" s="237"/>
      <c r="H137" s="31">
        <v>0.06</v>
      </c>
      <c r="I137" s="32">
        <f>ROUND(H137*I136,2)</f>
        <v>93.06</v>
      </c>
      <c r="J137" s="6"/>
    </row>
    <row r="138" spans="1:10" customFormat="1" ht="47.25" customHeight="1" x14ac:dyDescent="0.2">
      <c r="A138" s="236" t="s">
        <v>132</v>
      </c>
      <c r="B138" s="236"/>
      <c r="C138" s="236"/>
      <c r="D138" s="236"/>
      <c r="E138" s="236"/>
      <c r="F138" s="236"/>
      <c r="G138" s="236"/>
      <c r="H138" s="74" t="s">
        <v>7</v>
      </c>
      <c r="I138" s="73">
        <f>SUM(I32+I83+I92+I122+I130+I137)</f>
        <v>1644.0452545454543</v>
      </c>
      <c r="J138" s="6"/>
    </row>
    <row r="139" spans="1:10" customFormat="1" ht="15.75" x14ac:dyDescent="0.2">
      <c r="A139" s="1" t="s">
        <v>8</v>
      </c>
      <c r="B139" s="237" t="s">
        <v>133</v>
      </c>
      <c r="C139" s="237"/>
      <c r="D139" s="237"/>
      <c r="E139" s="237"/>
      <c r="F139" s="237"/>
      <c r="G139" s="237"/>
      <c r="H139" s="31">
        <v>6.7900000000000002E-2</v>
      </c>
      <c r="I139" s="32">
        <f>ROUND(H139*I138,2)</f>
        <v>111.63</v>
      </c>
      <c r="J139" s="6"/>
    </row>
    <row r="140" spans="1:10" customFormat="1" ht="55.5" customHeight="1" x14ac:dyDescent="0.2">
      <c r="A140" s="236" t="s">
        <v>134</v>
      </c>
      <c r="B140" s="236"/>
      <c r="C140" s="236"/>
      <c r="D140" s="236"/>
      <c r="E140" s="236"/>
      <c r="F140" s="236"/>
      <c r="G140" s="236"/>
      <c r="H140" s="74" t="s">
        <v>7</v>
      </c>
      <c r="I140" s="73">
        <f>SUM(I32+I83+I92+I122+I130+I137+I139)</f>
        <v>1755.6752545454542</v>
      </c>
      <c r="J140" s="6"/>
    </row>
    <row r="141" spans="1:10" customFormat="1" ht="15.75" x14ac:dyDescent="0.2">
      <c r="A141" s="1" t="s">
        <v>11</v>
      </c>
      <c r="B141" s="237" t="s">
        <v>135</v>
      </c>
      <c r="C141" s="237"/>
      <c r="D141" s="237"/>
      <c r="E141" s="237"/>
      <c r="F141" s="237"/>
      <c r="G141" s="237"/>
      <c r="H141" s="20" t="s">
        <v>7</v>
      </c>
      <c r="I141" s="45" t="s">
        <v>7</v>
      </c>
      <c r="J141" s="6"/>
    </row>
    <row r="142" spans="1:10" customFormat="1" ht="15.75" x14ac:dyDescent="0.2">
      <c r="A142" s="19"/>
      <c r="B142" s="237" t="s">
        <v>136</v>
      </c>
      <c r="C142" s="237"/>
      <c r="D142" s="237"/>
      <c r="E142" s="237"/>
      <c r="F142" s="237"/>
      <c r="G142" s="237"/>
      <c r="H142" s="20" t="s">
        <v>7</v>
      </c>
      <c r="I142" s="45" t="s">
        <v>7</v>
      </c>
      <c r="J142" s="6"/>
    </row>
    <row r="143" spans="1:10" customFormat="1" ht="15.75" x14ac:dyDescent="0.2">
      <c r="A143" s="19"/>
      <c r="B143" s="232" t="s">
        <v>137</v>
      </c>
      <c r="C143" s="232"/>
      <c r="D143" s="232"/>
      <c r="E143" s="232"/>
      <c r="F143" s="232"/>
      <c r="G143" s="232"/>
      <c r="H143" s="75">
        <v>0.03</v>
      </c>
      <c r="I143" s="65">
        <f>ROUND(($I$140/(1-$H$152))*H143,2)</f>
        <v>57.03</v>
      </c>
    </row>
    <row r="144" spans="1:10" customFormat="1" ht="15.75" x14ac:dyDescent="0.2">
      <c r="A144" s="19"/>
      <c r="B144" s="232" t="s">
        <v>138</v>
      </c>
      <c r="C144" s="232"/>
      <c r="D144" s="232"/>
      <c r="E144" s="232"/>
      <c r="F144" s="232"/>
      <c r="G144" s="232"/>
      <c r="H144" s="75">
        <v>6.4999999999999997E-3</v>
      </c>
      <c r="I144" s="65">
        <f>ROUND(($I$140/(1-$H$152))*H144,2)</f>
        <v>12.36</v>
      </c>
    </row>
    <row r="145" spans="1:13" customFormat="1" ht="15.75" x14ac:dyDescent="0.2">
      <c r="A145" s="19"/>
      <c r="B145" s="233" t="s">
        <v>139</v>
      </c>
      <c r="C145" s="233"/>
      <c r="D145" s="233"/>
      <c r="E145" s="233"/>
      <c r="F145" s="233"/>
      <c r="G145" s="233"/>
      <c r="H145" s="76" t="s">
        <v>7</v>
      </c>
      <c r="I145" s="45" t="s">
        <v>7</v>
      </c>
    </row>
    <row r="146" spans="1:13" customFormat="1" ht="15.75" x14ac:dyDescent="0.2">
      <c r="A146" s="19"/>
      <c r="B146" s="233" t="s">
        <v>140</v>
      </c>
      <c r="C146" s="233"/>
      <c r="D146" s="233"/>
      <c r="E146" s="233"/>
      <c r="F146" s="233"/>
      <c r="G146" s="233"/>
      <c r="H146" s="76" t="s">
        <v>7</v>
      </c>
      <c r="I146" s="45" t="s">
        <v>7</v>
      </c>
    </row>
    <row r="147" spans="1:13" customFormat="1" x14ac:dyDescent="0.2">
      <c r="A147" s="19"/>
      <c r="B147" s="234" t="s">
        <v>141</v>
      </c>
      <c r="C147" s="234"/>
      <c r="D147" s="234"/>
      <c r="E147" s="234"/>
      <c r="F147" s="234"/>
      <c r="G147" s="234"/>
      <c r="H147" s="76" t="s">
        <v>7</v>
      </c>
      <c r="I147" s="45" t="s">
        <v>7</v>
      </c>
    </row>
    <row r="148" spans="1:13" customFormat="1" ht="15.75" x14ac:dyDescent="0.2">
      <c r="A148" s="19"/>
      <c r="B148" s="235" t="s">
        <v>142</v>
      </c>
      <c r="C148" s="235"/>
      <c r="D148" s="235"/>
      <c r="E148" s="235"/>
      <c r="F148" s="235"/>
      <c r="G148" s="235"/>
      <c r="H148" s="76" t="s">
        <v>7</v>
      </c>
      <c r="I148" s="45" t="s">
        <v>7</v>
      </c>
    </row>
    <row r="149" spans="1:13" customFormat="1" ht="15.75" x14ac:dyDescent="0.2">
      <c r="A149" s="19"/>
      <c r="B149" s="232" t="s">
        <v>143</v>
      </c>
      <c r="C149" s="232"/>
      <c r="D149" s="232"/>
      <c r="E149" s="232"/>
      <c r="F149" s="232"/>
      <c r="G149" s="232"/>
      <c r="H149" s="75">
        <v>0.04</v>
      </c>
      <c r="I149" s="65">
        <f>ROUND(($I$140/(1-$H$152))*H149,2)</f>
        <v>76.040000000000006</v>
      </c>
    </row>
    <row r="150" spans="1:13" customFormat="1" x14ac:dyDescent="0.2">
      <c r="A150" s="228" t="s">
        <v>43</v>
      </c>
      <c r="B150" s="228"/>
      <c r="C150" s="228"/>
      <c r="D150" s="228"/>
      <c r="E150" s="228"/>
      <c r="F150" s="228"/>
      <c r="G150" s="228"/>
      <c r="H150" s="228"/>
      <c r="I150" s="38">
        <f>I137+I139+I143+I144+I149</f>
        <v>350.12000000000006</v>
      </c>
    </row>
    <row r="151" spans="1:13" customFormat="1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</row>
    <row r="152" spans="1:13" customFormat="1" x14ac:dyDescent="0.2">
      <c r="A152" s="229" t="s">
        <v>144</v>
      </c>
      <c r="B152" s="229"/>
      <c r="C152" s="229"/>
      <c r="D152" s="229"/>
      <c r="E152" s="229"/>
      <c r="F152" s="229"/>
      <c r="G152" s="229"/>
      <c r="H152" s="77">
        <f>SUM(H143:H149)</f>
        <v>7.6499999999999999E-2</v>
      </c>
      <c r="I152" s="78">
        <f>SUM(I143:I149)</f>
        <v>145.43</v>
      </c>
    </row>
    <row r="153" spans="1:13" customFormat="1" x14ac:dyDescent="0.2">
      <c r="A153" s="230" t="s">
        <v>145</v>
      </c>
      <c r="B153" s="230"/>
      <c r="C153" s="231" t="s">
        <v>146</v>
      </c>
      <c r="D153" s="231"/>
      <c r="E153" s="231"/>
      <c r="F153" s="231"/>
      <c r="G153" s="231"/>
      <c r="H153" s="231"/>
      <c r="I153" s="231"/>
    </row>
    <row r="154" spans="1:13" customFormat="1" x14ac:dyDescent="0.2">
      <c r="A154" s="230"/>
      <c r="B154" s="230"/>
      <c r="C154" s="231" t="s">
        <v>147</v>
      </c>
      <c r="D154" s="231"/>
      <c r="E154" s="231"/>
      <c r="F154" s="231"/>
      <c r="G154" s="231"/>
      <c r="H154" s="231"/>
      <c r="I154" s="231"/>
    </row>
    <row r="155" spans="1:13" customFormat="1" x14ac:dyDescent="0.2">
      <c r="A155" s="230"/>
      <c r="B155" s="230"/>
      <c r="C155" s="231" t="s">
        <v>148</v>
      </c>
      <c r="D155" s="231"/>
      <c r="E155" s="231"/>
      <c r="F155" s="231"/>
      <c r="G155" s="231"/>
      <c r="H155" s="231"/>
      <c r="I155" s="231"/>
    </row>
    <row r="156" spans="1:1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</row>
    <row r="157" spans="1:13" customFormat="1" ht="33.75" customHeight="1" x14ac:dyDescent="0.2">
      <c r="A157" s="225" t="s">
        <v>149</v>
      </c>
      <c r="B157" s="225"/>
      <c r="C157" s="225"/>
      <c r="D157" s="225"/>
      <c r="E157" s="225"/>
      <c r="F157" s="225"/>
      <c r="G157" s="225"/>
      <c r="H157" s="225"/>
      <c r="I157" s="225"/>
    </row>
    <row r="158" spans="1:13" customFormat="1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</row>
    <row r="159" spans="1:13" customFormat="1" ht="15.75" x14ac:dyDescent="0.2">
      <c r="A159" s="226" t="s">
        <v>150</v>
      </c>
      <c r="B159" s="226"/>
      <c r="C159" s="226"/>
      <c r="D159" s="226"/>
      <c r="E159" s="226"/>
      <c r="F159" s="226"/>
      <c r="G159" s="226"/>
      <c r="H159" s="226"/>
      <c r="I159" s="226"/>
      <c r="J159" s="6"/>
      <c r="K159" s="6"/>
      <c r="L159" s="6"/>
      <c r="M159" s="6"/>
    </row>
    <row r="160" spans="1:13" customFormat="1" ht="15" x14ac:dyDescent="0.2">
      <c r="A160" s="227" t="s">
        <v>151</v>
      </c>
      <c r="B160" s="227"/>
      <c r="C160" s="227"/>
      <c r="D160" s="227"/>
      <c r="E160" s="227"/>
      <c r="F160" s="227"/>
      <c r="G160" s="227"/>
      <c r="H160" s="227"/>
      <c r="I160" s="4" t="s">
        <v>49</v>
      </c>
      <c r="J160" s="6"/>
      <c r="K160" s="6"/>
      <c r="L160" s="6"/>
      <c r="M160" s="6"/>
    </row>
    <row r="161" spans="1:13" customFormat="1" x14ac:dyDescent="0.2">
      <c r="A161" s="79" t="s">
        <v>5</v>
      </c>
      <c r="B161" s="222" t="s">
        <v>152</v>
      </c>
      <c r="C161" s="222"/>
      <c r="D161" s="222"/>
      <c r="E161" s="222"/>
      <c r="F161" s="222"/>
      <c r="G161" s="222"/>
      <c r="H161" s="222"/>
      <c r="I161" s="80">
        <f>I32</f>
        <v>588.19472727272728</v>
      </c>
      <c r="J161" s="6"/>
      <c r="K161" s="81"/>
      <c r="L161" s="6"/>
      <c r="M161" s="6"/>
    </row>
    <row r="162" spans="1:13" customFormat="1" x14ac:dyDescent="0.2">
      <c r="A162" s="79" t="s">
        <v>8</v>
      </c>
      <c r="B162" s="222" t="s">
        <v>45</v>
      </c>
      <c r="C162" s="222"/>
      <c r="D162" s="222"/>
      <c r="E162" s="222"/>
      <c r="F162" s="222"/>
      <c r="G162" s="222"/>
      <c r="H162" s="222"/>
      <c r="I162" s="54">
        <f>I83</f>
        <v>828.81179999999995</v>
      </c>
      <c r="J162" s="6"/>
      <c r="K162" s="6"/>
      <c r="L162" s="6"/>
      <c r="M162" s="6"/>
    </row>
    <row r="163" spans="1:13" customFormat="1" x14ac:dyDescent="0.2">
      <c r="A163" s="79" t="s">
        <v>11</v>
      </c>
      <c r="B163" s="222" t="s">
        <v>153</v>
      </c>
      <c r="C163" s="222"/>
      <c r="D163" s="222"/>
      <c r="E163" s="222"/>
      <c r="F163" s="222"/>
      <c r="G163" s="222"/>
      <c r="H163" s="222"/>
      <c r="I163" s="54">
        <f>I92</f>
        <v>40.31</v>
      </c>
      <c r="J163" s="6"/>
      <c r="K163" s="6"/>
      <c r="L163" s="6"/>
      <c r="M163" s="6"/>
    </row>
    <row r="164" spans="1:13" customFormat="1" x14ac:dyDescent="0.2">
      <c r="A164" s="79" t="s">
        <v>14</v>
      </c>
      <c r="B164" s="222" t="s">
        <v>154</v>
      </c>
      <c r="C164" s="222"/>
      <c r="D164" s="222"/>
      <c r="E164" s="222"/>
      <c r="F164" s="222"/>
      <c r="G164" s="222"/>
      <c r="H164" s="222"/>
      <c r="I164" s="54">
        <f>I122</f>
        <v>82.602060606060604</v>
      </c>
      <c r="J164" s="6"/>
      <c r="K164" s="6"/>
      <c r="L164" s="6"/>
      <c r="M164" s="6"/>
    </row>
    <row r="165" spans="1:13" customFormat="1" x14ac:dyDescent="0.2">
      <c r="A165" s="79" t="s">
        <v>16</v>
      </c>
      <c r="B165" s="222" t="s">
        <v>155</v>
      </c>
      <c r="C165" s="222"/>
      <c r="D165" s="222"/>
      <c r="E165" s="222"/>
      <c r="F165" s="222"/>
      <c r="G165" s="222"/>
      <c r="H165" s="222"/>
      <c r="I165" s="54">
        <f>I130</f>
        <v>11.066666666666666</v>
      </c>
      <c r="J165" s="6"/>
      <c r="K165" s="6"/>
      <c r="L165" s="6"/>
      <c r="M165" s="6"/>
    </row>
    <row r="166" spans="1:13" customFormat="1" x14ac:dyDescent="0.2">
      <c r="A166" s="217" t="s">
        <v>156</v>
      </c>
      <c r="B166" s="217"/>
      <c r="C166" s="217"/>
      <c r="D166" s="217"/>
      <c r="E166" s="217"/>
      <c r="F166" s="217"/>
      <c r="G166" s="217"/>
      <c r="H166" s="217"/>
      <c r="I166" s="57">
        <f>SUM(I161:I165)</f>
        <v>1550.9852545454544</v>
      </c>
      <c r="J166" s="6"/>
      <c r="K166" s="6"/>
      <c r="L166" s="6"/>
      <c r="M166" s="6"/>
    </row>
    <row r="167" spans="1:13" customFormat="1" x14ac:dyDescent="0.2">
      <c r="A167" s="82" t="s">
        <v>65</v>
      </c>
      <c r="B167" s="223" t="s">
        <v>157</v>
      </c>
      <c r="C167" s="223"/>
      <c r="D167" s="223"/>
      <c r="E167" s="223"/>
      <c r="F167" s="223"/>
      <c r="G167" s="223"/>
      <c r="H167" s="223"/>
      <c r="I167" s="54">
        <f>I150</f>
        <v>350.12000000000006</v>
      </c>
      <c r="J167" s="6"/>
      <c r="K167" s="6"/>
      <c r="L167" s="6"/>
      <c r="M167" s="6"/>
    </row>
    <row r="168" spans="1:13" customFormat="1" x14ac:dyDescent="0.2">
      <c r="A168" s="217" t="s">
        <v>158</v>
      </c>
      <c r="B168" s="217"/>
      <c r="C168" s="217"/>
      <c r="D168" s="217"/>
      <c r="E168" s="217"/>
      <c r="F168" s="217"/>
      <c r="G168" s="217"/>
      <c r="H168" s="217"/>
      <c r="I168" s="57">
        <f>SUM(I166:I167)</f>
        <v>1901.1052545454545</v>
      </c>
      <c r="J168" s="6"/>
      <c r="K168" s="6"/>
      <c r="L168" s="6"/>
      <c r="M168" s="6"/>
    </row>
    <row r="169" spans="1:13" customFormat="1" x14ac:dyDescent="0.2">
      <c r="A169" s="83"/>
      <c r="B169" s="83"/>
      <c r="C169" s="83"/>
      <c r="D169" s="83"/>
      <c r="E169" s="83"/>
      <c r="F169" s="83"/>
      <c r="G169" s="83"/>
      <c r="H169" s="84"/>
      <c r="I169" s="85"/>
      <c r="J169" s="6"/>
      <c r="K169" s="86"/>
      <c r="L169" s="7"/>
      <c r="M169" s="87"/>
    </row>
    <row r="170" spans="1:13" customFormat="1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7"/>
      <c r="K170" s="6"/>
      <c r="L170" s="6"/>
      <c r="M170" s="6"/>
    </row>
    <row r="171" spans="1:13" customFormat="1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6"/>
      <c r="K171" s="6"/>
      <c r="L171" s="6"/>
      <c r="M171" s="6"/>
    </row>
    <row r="172" spans="1:13" customFormat="1" ht="15" x14ac:dyDescent="0.2">
      <c r="A172" s="215" t="s">
        <v>159</v>
      </c>
      <c r="B172" s="215"/>
      <c r="C172" s="215"/>
      <c r="D172" s="215"/>
      <c r="E172" s="215"/>
      <c r="F172" s="215"/>
      <c r="G172" s="215"/>
      <c r="H172" s="215"/>
      <c r="I172" s="215"/>
      <c r="J172" s="6"/>
      <c r="K172" s="6"/>
      <c r="L172" s="6"/>
      <c r="M172" s="6"/>
    </row>
    <row r="173" spans="1:13" customFormat="1" ht="61.5" customHeight="1" x14ac:dyDescent="0.2">
      <c r="A173" s="220" t="s">
        <v>160</v>
      </c>
      <c r="B173" s="220"/>
      <c r="C173" s="221" t="s">
        <v>161</v>
      </c>
      <c r="D173" s="221"/>
      <c r="E173" s="89" t="s">
        <v>162</v>
      </c>
      <c r="F173" s="221" t="s">
        <v>163</v>
      </c>
      <c r="G173" s="221"/>
      <c r="H173" s="88" t="s">
        <v>164</v>
      </c>
      <c r="I173" s="88" t="s">
        <v>165</v>
      </c>
      <c r="J173" s="6"/>
      <c r="K173" s="6"/>
      <c r="L173" s="6"/>
      <c r="M173" s="6"/>
    </row>
    <row r="174" spans="1:13" customFormat="1" x14ac:dyDescent="0.2">
      <c r="A174" s="213" t="s">
        <v>185</v>
      </c>
      <c r="B174" s="213"/>
      <c r="C174" s="214">
        <f>I168</f>
        <v>1901.1052545454545</v>
      </c>
      <c r="D174" s="214"/>
      <c r="E174" s="91">
        <v>1</v>
      </c>
      <c r="F174" s="214">
        <f>C174*E174</f>
        <v>1901.1052545454545</v>
      </c>
      <c r="G174" s="214"/>
      <c r="H174" s="92">
        <v>1</v>
      </c>
      <c r="I174" s="90">
        <f>F174*H174</f>
        <v>1901.1052545454545</v>
      </c>
      <c r="J174" s="6"/>
      <c r="K174" s="6"/>
      <c r="L174" s="6"/>
      <c r="M174" s="6"/>
    </row>
    <row r="175" spans="1:13" customFormat="1" x14ac:dyDescent="0.2">
      <c r="A175" s="212"/>
      <c r="B175" s="212"/>
      <c r="C175" s="212"/>
      <c r="D175" s="212"/>
      <c r="E175" s="212"/>
      <c r="F175" s="212"/>
      <c r="G175" s="212"/>
      <c r="H175" s="212"/>
      <c r="I175" s="93"/>
      <c r="J175" s="6"/>
      <c r="K175" s="6"/>
    </row>
    <row r="176" spans="1:13" customFormat="1" ht="15" x14ac:dyDescent="0.2">
      <c r="A176" s="215" t="s">
        <v>167</v>
      </c>
      <c r="B176" s="215"/>
      <c r="C176" s="215"/>
      <c r="D176" s="215"/>
      <c r="E176" s="215"/>
      <c r="F176" s="215"/>
      <c r="G176" s="215"/>
      <c r="H176" s="215"/>
      <c r="I176" s="215"/>
      <c r="J176" s="6"/>
      <c r="K176" s="6"/>
    </row>
    <row r="177" spans="1:11" customFormat="1" ht="15.75" x14ac:dyDescent="0.2">
      <c r="A177" s="216" t="s">
        <v>168</v>
      </c>
      <c r="B177" s="216"/>
      <c r="C177" s="216"/>
      <c r="D177" s="216"/>
      <c r="E177" s="216"/>
      <c r="F177" s="216"/>
      <c r="G177" s="216"/>
      <c r="H177" s="216"/>
      <c r="I177" s="216"/>
      <c r="J177" s="6"/>
      <c r="K177" s="6"/>
    </row>
    <row r="178" spans="1:11" customFormat="1" ht="15" x14ac:dyDescent="0.2">
      <c r="A178" s="210" t="s">
        <v>169</v>
      </c>
      <c r="B178" s="210"/>
      <c r="C178" s="210"/>
      <c r="D178" s="210"/>
      <c r="E178" s="210"/>
      <c r="F178" s="210"/>
      <c r="G178" s="210"/>
      <c r="H178" s="210"/>
      <c r="I178" s="94" t="s">
        <v>49</v>
      </c>
      <c r="J178" s="6"/>
      <c r="K178" s="6"/>
    </row>
    <row r="179" spans="1:11" customFormat="1" ht="15" x14ac:dyDescent="0.2">
      <c r="A179" s="95" t="s">
        <v>5</v>
      </c>
      <c r="B179" s="211" t="s">
        <v>170</v>
      </c>
      <c r="C179" s="211"/>
      <c r="D179" s="211"/>
      <c r="E179" s="211"/>
      <c r="F179" s="211"/>
      <c r="G179" s="211"/>
      <c r="H179" s="211"/>
      <c r="I179" s="96">
        <f>C174</f>
        <v>1901.1052545454545</v>
      </c>
      <c r="J179" s="6"/>
      <c r="K179" s="6"/>
    </row>
    <row r="180" spans="1:11" customFormat="1" ht="15" x14ac:dyDescent="0.2">
      <c r="A180" s="95" t="s">
        <v>8</v>
      </c>
      <c r="B180" s="211" t="s">
        <v>171</v>
      </c>
      <c r="C180" s="211"/>
      <c r="D180" s="211"/>
      <c r="E180" s="211"/>
      <c r="F180" s="211"/>
      <c r="G180" s="211"/>
      <c r="H180" s="211"/>
      <c r="I180" s="96">
        <f>C174*H174</f>
        <v>1901.1052545454545</v>
      </c>
      <c r="J180" s="6"/>
      <c r="K180" s="6"/>
    </row>
    <row r="181" spans="1:11" customFormat="1" ht="15" x14ac:dyDescent="0.2">
      <c r="A181" s="95" t="s">
        <v>11</v>
      </c>
      <c r="B181" s="211" t="s">
        <v>15</v>
      </c>
      <c r="C181" s="211"/>
      <c r="D181" s="211"/>
      <c r="E181" s="211"/>
      <c r="F181" s="211"/>
      <c r="G181" s="211"/>
      <c r="H181" s="211"/>
      <c r="I181" s="97" t="s">
        <v>273</v>
      </c>
      <c r="J181" s="6"/>
      <c r="K181" s="6"/>
    </row>
    <row r="182" spans="1:11" customFormat="1" ht="15" x14ac:dyDescent="0.2">
      <c r="A182" s="95" t="s">
        <v>14</v>
      </c>
      <c r="B182" s="211" t="s">
        <v>172</v>
      </c>
      <c r="C182" s="211"/>
      <c r="D182" s="211"/>
      <c r="E182" s="211"/>
      <c r="F182" s="211"/>
      <c r="G182" s="211"/>
      <c r="H182" s="211"/>
      <c r="I182" s="96">
        <f>(I180*8)+(I180/30*15)</f>
        <v>16159.394663636363</v>
      </c>
      <c r="J182" s="159">
        <f>I174*12</f>
        <v>22813.263054545452</v>
      </c>
      <c r="K182" s="99"/>
    </row>
    <row r="183" spans="1:11" customFormat="1" x14ac:dyDescent="0.2">
      <c r="A183" s="212"/>
      <c r="B183" s="212"/>
      <c r="C183" s="212"/>
      <c r="D183" s="212"/>
      <c r="E183" s="212"/>
      <c r="F183" s="212"/>
      <c r="G183" s="212"/>
      <c r="H183" s="212"/>
      <c r="I183" s="212"/>
      <c r="J183" s="6"/>
      <c r="K183" s="6"/>
    </row>
    <row r="184" spans="1:11" customFormat="1" x14ac:dyDescent="0.2">
      <c r="A184" s="100"/>
      <c r="B184" s="100"/>
      <c r="C184" s="100"/>
      <c r="D184" s="100"/>
      <c r="E184" s="100"/>
      <c r="F184" s="100"/>
      <c r="G184" s="100"/>
      <c r="H184" s="100"/>
      <c r="I184" s="101"/>
      <c r="J184" s="6"/>
      <c r="K184" s="6"/>
    </row>
    <row r="185" spans="1:11" customFormat="1" x14ac:dyDescent="0.2">
      <c r="A185" s="209" t="s">
        <v>290</v>
      </c>
      <c r="B185" s="209"/>
      <c r="C185" s="209"/>
      <c r="D185" s="100"/>
      <c r="E185" s="100"/>
      <c r="F185" s="100"/>
      <c r="G185" s="100"/>
      <c r="H185" s="100"/>
      <c r="I185" s="101"/>
      <c r="J185" s="6"/>
      <c r="K185" s="6"/>
    </row>
    <row r="186" spans="1:11" x14ac:dyDescent="0.2">
      <c r="A186" s="209"/>
      <c r="B186" s="209"/>
      <c r="C186" s="209"/>
    </row>
    <row r="187" spans="1:11" x14ac:dyDescent="0.2">
      <c r="A187" s="209"/>
      <c r="B187" s="209"/>
      <c r="C187" s="209"/>
    </row>
    <row r="188" spans="1:11" x14ac:dyDescent="0.2">
      <c r="A188" s="209"/>
      <c r="B188" s="209"/>
      <c r="C188" s="209"/>
    </row>
    <row r="189" spans="1:11" x14ac:dyDescent="0.2">
      <c r="A189" s="209"/>
      <c r="B189" s="209"/>
      <c r="C189" s="209"/>
    </row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1048397" customFormat="1" x14ac:dyDescent="0.2"/>
    <row r="1048398" customFormat="1" x14ac:dyDescent="0.2"/>
    <row r="1048399" customFormat="1" x14ac:dyDescent="0.2"/>
    <row r="1048400" customFormat="1" x14ac:dyDescent="0.2"/>
  </sheetData>
  <mergeCells count="233">
    <mergeCell ref="A6:I6"/>
    <mergeCell ref="A7:I7"/>
    <mergeCell ref="B8:G8"/>
    <mergeCell ref="H8:I8"/>
    <mergeCell ref="B9:G9"/>
    <mergeCell ref="H9:I9"/>
    <mergeCell ref="A1:I1"/>
    <mergeCell ref="A2:I2"/>
    <mergeCell ref="A3:I3"/>
    <mergeCell ref="A4:E4"/>
    <mergeCell ref="F4:I4"/>
    <mergeCell ref="A5:E5"/>
    <mergeCell ref="F5:I5"/>
    <mergeCell ref="A13:I13"/>
    <mergeCell ref="A14:E14"/>
    <mergeCell ref="F14:G14"/>
    <mergeCell ref="H14:I14"/>
    <mergeCell ref="A15:E15"/>
    <mergeCell ref="F15:G15"/>
    <mergeCell ref="H15:I15"/>
    <mergeCell ref="B10:G10"/>
    <mergeCell ref="H10:I10"/>
    <mergeCell ref="B11:G11"/>
    <mergeCell ref="H11:I11"/>
    <mergeCell ref="B12:G12"/>
    <mergeCell ref="H12:I12"/>
    <mergeCell ref="DI19:DP19"/>
    <mergeCell ref="Y19:AF19"/>
    <mergeCell ref="AG19:AN19"/>
    <mergeCell ref="AO19:AV19"/>
    <mergeCell ref="AW19:BD19"/>
    <mergeCell ref="BE19:BL19"/>
    <mergeCell ref="BM19:BT19"/>
    <mergeCell ref="A16:I16"/>
    <mergeCell ref="A17:I17"/>
    <mergeCell ref="A18:I18"/>
    <mergeCell ref="A19:I19"/>
    <mergeCell ref="J19:P19"/>
    <mergeCell ref="Q19:X19"/>
    <mergeCell ref="HI19:HP19"/>
    <mergeCell ref="HQ19:HX19"/>
    <mergeCell ref="HY19:IF19"/>
    <mergeCell ref="IG19:IN19"/>
    <mergeCell ref="IO19:IV19"/>
    <mergeCell ref="B20:G20"/>
    <mergeCell ref="H20:I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B24:G24"/>
    <mergeCell ref="H24:I24"/>
    <mergeCell ref="A25:I25"/>
    <mergeCell ref="A26:I26"/>
    <mergeCell ref="A27:I27"/>
    <mergeCell ref="A28:I28"/>
    <mergeCell ref="B21:G21"/>
    <mergeCell ref="H21:I21"/>
    <mergeCell ref="B22:G22"/>
    <mergeCell ref="H22:I22"/>
    <mergeCell ref="B23:G23"/>
    <mergeCell ref="H23:I23"/>
    <mergeCell ref="A35:I35"/>
    <mergeCell ref="A36:I36"/>
    <mergeCell ref="B37:H37"/>
    <mergeCell ref="B38:G38"/>
    <mergeCell ref="B39:G39"/>
    <mergeCell ref="A40:H40"/>
    <mergeCell ref="B29:G29"/>
    <mergeCell ref="B30:H30"/>
    <mergeCell ref="B31:G31"/>
    <mergeCell ref="A32:H32"/>
    <mergeCell ref="A33:I33"/>
    <mergeCell ref="A34:I34"/>
    <mergeCell ref="B47:G47"/>
    <mergeCell ref="B48:G48"/>
    <mergeCell ref="B49:C49"/>
    <mergeCell ref="B50:G50"/>
    <mergeCell ref="B51:G51"/>
    <mergeCell ref="B52:G52"/>
    <mergeCell ref="B41:H41"/>
    <mergeCell ref="A42:G42"/>
    <mergeCell ref="A43:I43"/>
    <mergeCell ref="A44:I44"/>
    <mergeCell ref="A45:I45"/>
    <mergeCell ref="B46:G46"/>
    <mergeCell ref="B60:H60"/>
    <mergeCell ref="B61:H61"/>
    <mergeCell ref="B62:G62"/>
    <mergeCell ref="B63:G63"/>
    <mergeCell ref="B64:G64"/>
    <mergeCell ref="B65:G65"/>
    <mergeCell ref="B53:G53"/>
    <mergeCell ref="B54:G54"/>
    <mergeCell ref="A55:G55"/>
    <mergeCell ref="A57:I57"/>
    <mergeCell ref="A58:I58"/>
    <mergeCell ref="A59:I59"/>
    <mergeCell ref="B72:H72"/>
    <mergeCell ref="B73:H73"/>
    <mergeCell ref="B74:H74"/>
    <mergeCell ref="A75:I75"/>
    <mergeCell ref="A76:I76"/>
    <mergeCell ref="A77:I77"/>
    <mergeCell ref="B66:H66"/>
    <mergeCell ref="B67:G67"/>
    <mergeCell ref="B68:G68"/>
    <mergeCell ref="B69:G69"/>
    <mergeCell ref="B70:H70"/>
    <mergeCell ref="B71:H71"/>
    <mergeCell ref="A84:I84"/>
    <mergeCell ref="A85:I85"/>
    <mergeCell ref="B86:H86"/>
    <mergeCell ref="B87:H87"/>
    <mergeCell ref="B88:H88"/>
    <mergeCell ref="B89:H89"/>
    <mergeCell ref="A78:I78"/>
    <mergeCell ref="B79:H79"/>
    <mergeCell ref="B80:H80"/>
    <mergeCell ref="B81:H81"/>
    <mergeCell ref="B82:H82"/>
    <mergeCell ref="A83:H83"/>
    <mergeCell ref="A96:H96"/>
    <mergeCell ref="A97:I97"/>
    <mergeCell ref="B98:H98"/>
    <mergeCell ref="B99:H99"/>
    <mergeCell ref="B100:H100"/>
    <mergeCell ref="B101:H101"/>
    <mergeCell ref="B90:H90"/>
    <mergeCell ref="B91:G91"/>
    <mergeCell ref="A92:H92"/>
    <mergeCell ref="A93:I93"/>
    <mergeCell ref="A94:I94"/>
    <mergeCell ref="A95:I95"/>
    <mergeCell ref="A108:I108"/>
    <mergeCell ref="A109:I109"/>
    <mergeCell ref="B110:H110"/>
    <mergeCell ref="B111:H111"/>
    <mergeCell ref="A112:H112"/>
    <mergeCell ref="B113:H113"/>
    <mergeCell ref="B102:H102"/>
    <mergeCell ref="B103:H103"/>
    <mergeCell ref="B104:H104"/>
    <mergeCell ref="A105:H105"/>
    <mergeCell ref="B106:H106"/>
    <mergeCell ref="A107:H107"/>
    <mergeCell ref="B120:H120"/>
    <mergeCell ref="B121:H121"/>
    <mergeCell ref="A122:H122"/>
    <mergeCell ref="A123:I123"/>
    <mergeCell ref="A124:I124"/>
    <mergeCell ref="B125:H125"/>
    <mergeCell ref="A114:H114"/>
    <mergeCell ref="A115:I115"/>
    <mergeCell ref="A116:I116"/>
    <mergeCell ref="A117:I117"/>
    <mergeCell ref="A118:I118"/>
    <mergeCell ref="B119:H119"/>
    <mergeCell ref="A132:I132"/>
    <mergeCell ref="A134:I134"/>
    <mergeCell ref="B135:G135"/>
    <mergeCell ref="A136:G136"/>
    <mergeCell ref="B137:G137"/>
    <mergeCell ref="A138:G138"/>
    <mergeCell ref="B126:H126"/>
    <mergeCell ref="B127:H127"/>
    <mergeCell ref="B128:H128"/>
    <mergeCell ref="B129:H129"/>
    <mergeCell ref="A130:H130"/>
    <mergeCell ref="A131:I131"/>
    <mergeCell ref="B145:G145"/>
    <mergeCell ref="B146:G146"/>
    <mergeCell ref="B147:G147"/>
    <mergeCell ref="B148:G148"/>
    <mergeCell ref="B149:G149"/>
    <mergeCell ref="A150:H150"/>
    <mergeCell ref="B139:G139"/>
    <mergeCell ref="A140:G140"/>
    <mergeCell ref="B141:G141"/>
    <mergeCell ref="B142:G142"/>
    <mergeCell ref="B143:G143"/>
    <mergeCell ref="B144:G144"/>
    <mergeCell ref="A156:I156"/>
    <mergeCell ref="A157:I157"/>
    <mergeCell ref="A158:I158"/>
    <mergeCell ref="A159:I159"/>
    <mergeCell ref="A160:H160"/>
    <mergeCell ref="B161:H161"/>
    <mergeCell ref="A151:I151"/>
    <mergeCell ref="A152:G152"/>
    <mergeCell ref="A153:B155"/>
    <mergeCell ref="C153:I153"/>
    <mergeCell ref="C154:I154"/>
    <mergeCell ref="C155:I155"/>
    <mergeCell ref="A168:H168"/>
    <mergeCell ref="A170:I170"/>
    <mergeCell ref="A171:I171"/>
    <mergeCell ref="A172:I172"/>
    <mergeCell ref="A173:B173"/>
    <mergeCell ref="C173:D173"/>
    <mergeCell ref="F173:G173"/>
    <mergeCell ref="B162:H162"/>
    <mergeCell ref="B163:H163"/>
    <mergeCell ref="B164:H164"/>
    <mergeCell ref="B165:H165"/>
    <mergeCell ref="A166:H166"/>
    <mergeCell ref="B167:H167"/>
    <mergeCell ref="A185:C189"/>
    <mergeCell ref="A178:H178"/>
    <mergeCell ref="B179:H179"/>
    <mergeCell ref="B180:H180"/>
    <mergeCell ref="B181:H181"/>
    <mergeCell ref="B182:H182"/>
 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204722" right="0.51181102362204722" top="0.78740157480314965" bottom="0.78740157480314965" header="0.31496062992125984" footer="0.31496062992125984"/>
  <pageSetup paperSize="9" scale="50" fitToWidth="0" fitToHeight="0" orientation="portrait" r:id="rId1"/>
  <rowBreaks count="1" manualBreakCount="1">
    <brk id="10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048400"/>
  <sheetViews>
    <sheetView view="pageBreakPreview" zoomScale="60" zoomScaleNormal="100" workbookViewId="0">
      <selection sqref="A1:I189"/>
    </sheetView>
  </sheetViews>
  <sheetFormatPr defaultRowHeight="14.25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3.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256" customFormat="1" ht="15.75" x14ac:dyDescent="0.2">
      <c r="A1" s="270" t="s">
        <v>173</v>
      </c>
      <c r="B1" s="270"/>
      <c r="C1" s="270"/>
      <c r="D1" s="270"/>
      <c r="E1" s="270"/>
      <c r="F1" s="270"/>
      <c r="G1" s="270"/>
      <c r="H1" s="270"/>
      <c r="I1" s="270"/>
    </row>
    <row r="2" spans="1:256" customFormat="1" ht="15.75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256" customFormat="1" ht="32.25" customHeight="1" x14ac:dyDescent="0.2">
      <c r="A3" s="271" t="s">
        <v>287</v>
      </c>
      <c r="B3" s="271"/>
      <c r="C3" s="271"/>
      <c r="D3" s="271"/>
      <c r="E3" s="271"/>
      <c r="F3" s="271"/>
      <c r="G3" s="271"/>
      <c r="H3" s="271"/>
      <c r="I3" s="271"/>
    </row>
    <row r="4" spans="1:256" customForma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256" customFormat="1" x14ac:dyDescent="0.2">
      <c r="A5" s="222" t="s">
        <v>3</v>
      </c>
      <c r="B5" s="222"/>
      <c r="C5" s="222"/>
      <c r="D5" s="222"/>
      <c r="E5" s="222"/>
      <c r="F5" s="268" t="s">
        <v>291</v>
      </c>
      <c r="G5" s="268"/>
      <c r="H5" s="268"/>
      <c r="I5" s="268"/>
    </row>
    <row r="6" spans="1:256" customFormat="1" x14ac:dyDescent="0.2">
      <c r="A6" s="222" t="s">
        <v>279</v>
      </c>
      <c r="B6" s="222"/>
      <c r="C6" s="222"/>
      <c r="D6" s="222"/>
      <c r="E6" s="222"/>
      <c r="F6" s="222"/>
      <c r="G6" s="222"/>
      <c r="H6" s="222"/>
      <c r="I6" s="222"/>
    </row>
    <row r="7" spans="1:256" customFormat="1" ht="15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256" customForma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256" customForma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186</v>
      </c>
      <c r="I9" s="268"/>
    </row>
    <row r="10" spans="1:256" customForma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13</v>
      </c>
      <c r="I10" s="272"/>
    </row>
    <row r="11" spans="1:256" customForma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256" customForma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256" customFormat="1" ht="15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256" customForma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256" customFormat="1" x14ac:dyDescent="0.2">
      <c r="A15" s="263" t="s">
        <v>181</v>
      </c>
      <c r="B15" s="263"/>
      <c r="C15" s="263"/>
      <c r="D15" s="263"/>
      <c r="E15" s="263"/>
      <c r="F15" s="263" t="s">
        <v>26</v>
      </c>
      <c r="G15" s="263"/>
      <c r="H15" s="264">
        <v>1</v>
      </c>
      <c r="I15" s="264"/>
    </row>
    <row r="16" spans="1:256" customForma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7"/>
      <c r="K16" s="8"/>
      <c r="L16" s="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9.5" x14ac:dyDescent="0.2">
      <c r="A17" s="261" t="s">
        <v>28</v>
      </c>
      <c r="B17" s="261"/>
      <c r="C17" s="261"/>
      <c r="D17" s="261"/>
      <c r="E17" s="261"/>
      <c r="F17" s="261"/>
      <c r="G17" s="261"/>
      <c r="H17" s="261"/>
      <c r="I17" s="261"/>
      <c r="J17" s="7"/>
      <c r="K17" s="8"/>
      <c r="L17" s="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10" customFormat="1" ht="15" x14ac:dyDescent="0.2">
      <c r="A19" s="227" t="s">
        <v>29</v>
      </c>
      <c r="B19" s="227"/>
      <c r="C19" s="227"/>
      <c r="D19" s="227"/>
      <c r="E19" s="227"/>
      <c r="F19" s="227"/>
      <c r="G19" s="227"/>
      <c r="H19" s="227"/>
      <c r="I19" s="227"/>
      <c r="J19" s="262"/>
      <c r="K19" s="262"/>
      <c r="L19" s="262"/>
      <c r="M19" s="262"/>
      <c r="N19" s="262"/>
      <c r="O19" s="262"/>
      <c r="P19" s="262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</row>
    <row r="20" spans="1:256" customFormat="1" ht="15" x14ac:dyDescent="0.2">
      <c r="A20" s="2">
        <v>1</v>
      </c>
      <c r="B20" s="222" t="s">
        <v>30</v>
      </c>
      <c r="C20" s="222"/>
      <c r="D20" s="222"/>
      <c r="E20" s="222"/>
      <c r="F20" s="222"/>
      <c r="G20" s="222"/>
      <c r="H20" s="259" t="s">
        <v>175</v>
      </c>
      <c r="I20" s="25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customFormat="1" ht="15" x14ac:dyDescent="0.2">
      <c r="A21" s="2">
        <v>2</v>
      </c>
      <c r="B21" s="222" t="s">
        <v>32</v>
      </c>
      <c r="C21" s="222"/>
      <c r="D21" s="222"/>
      <c r="E21" s="222"/>
      <c r="F21" s="222"/>
      <c r="G21" s="222"/>
      <c r="H21" s="258">
        <v>5143</v>
      </c>
      <c r="I21" s="25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customFormat="1" ht="15" x14ac:dyDescent="0.2">
      <c r="A22" s="2">
        <v>3</v>
      </c>
      <c r="B22" s="222" t="s">
        <v>33</v>
      </c>
      <c r="C22" s="222"/>
      <c r="D22" s="222"/>
      <c r="E22" s="222"/>
      <c r="F22" s="222"/>
      <c r="G22" s="222"/>
      <c r="H22" s="259">
        <v>1540.51</v>
      </c>
      <c r="I22" s="25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" x14ac:dyDescent="0.2">
      <c r="A23" s="2">
        <v>4</v>
      </c>
      <c r="B23" s="222" t="s">
        <v>34</v>
      </c>
      <c r="C23" s="222"/>
      <c r="D23" s="222"/>
      <c r="E23" s="222"/>
      <c r="F23" s="222"/>
      <c r="G23" s="222"/>
      <c r="H23" s="257" t="str">
        <f>H20</f>
        <v>Servente de Limpeza</v>
      </c>
      <c r="I23" s="25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" x14ac:dyDescent="0.2">
      <c r="A24" s="2">
        <v>5</v>
      </c>
      <c r="B24" s="222" t="s">
        <v>35</v>
      </c>
      <c r="C24" s="222"/>
      <c r="D24" s="222"/>
      <c r="E24" s="222"/>
      <c r="F24" s="222"/>
      <c r="G24" s="222"/>
      <c r="H24" s="257" t="s">
        <v>274</v>
      </c>
      <c r="I24" s="2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36" customHeight="1" x14ac:dyDescent="0.2">
      <c r="A26" s="225" t="s">
        <v>36</v>
      </c>
      <c r="B26" s="225"/>
      <c r="C26" s="225"/>
      <c r="D26" s="225"/>
      <c r="E26" s="225"/>
      <c r="F26" s="225"/>
      <c r="G26" s="225"/>
      <c r="H26" s="225"/>
      <c r="I26" s="22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15.75" x14ac:dyDescent="0.2">
      <c r="A28" s="235" t="s">
        <v>37</v>
      </c>
      <c r="B28" s="235"/>
      <c r="C28" s="235"/>
      <c r="D28" s="235"/>
      <c r="E28" s="235"/>
      <c r="F28" s="235"/>
      <c r="G28" s="235"/>
      <c r="H28" s="235"/>
      <c r="I28" s="2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13" customFormat="1" ht="30" x14ac:dyDescent="0.2">
      <c r="A29" s="11">
        <v>1</v>
      </c>
      <c r="B29" s="240" t="s">
        <v>38</v>
      </c>
      <c r="C29" s="240"/>
      <c r="D29" s="240"/>
      <c r="E29" s="240"/>
      <c r="F29" s="240"/>
      <c r="G29" s="240"/>
      <c r="H29" s="11" t="s">
        <v>39</v>
      </c>
      <c r="I29" s="11" t="s">
        <v>40</v>
      </c>
    </row>
    <row r="30" spans="1:256" customFormat="1" ht="15" x14ac:dyDescent="0.2">
      <c r="A30" s="103" t="s">
        <v>5</v>
      </c>
      <c r="B30" s="222" t="s">
        <v>182</v>
      </c>
      <c r="C30" s="222"/>
      <c r="D30" s="222"/>
      <c r="E30" s="222"/>
      <c r="F30" s="222"/>
      <c r="G30" s="222"/>
      <c r="H30" s="222"/>
      <c r="I30" s="104">
        <f>H22/220*60</f>
        <v>420.1390909090909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customFormat="1" ht="15" x14ac:dyDescent="0.2">
      <c r="A31" s="105" t="s">
        <v>8</v>
      </c>
      <c r="B31" s="273" t="s">
        <v>176</v>
      </c>
      <c r="C31" s="273"/>
      <c r="D31" s="273"/>
      <c r="E31" s="273"/>
      <c r="F31" s="273"/>
      <c r="G31" s="273"/>
      <c r="H31" s="106">
        <v>0.4</v>
      </c>
      <c r="I31" s="107">
        <f>I30*H31</f>
        <v>168.05563636363638</v>
      </c>
      <c r="J31" s="6"/>
    </row>
    <row r="32" spans="1:256" customFormat="1" ht="15" x14ac:dyDescent="0.25">
      <c r="A32" s="274" t="s">
        <v>177</v>
      </c>
      <c r="B32" s="274"/>
      <c r="C32" s="274"/>
      <c r="D32" s="274"/>
      <c r="E32" s="274"/>
      <c r="F32" s="274"/>
      <c r="G32" s="274"/>
      <c r="H32" s="274"/>
      <c r="I32" s="108">
        <f>SUM(I30:I31)</f>
        <v>588.19472727272728</v>
      </c>
      <c r="J32" s="6"/>
    </row>
    <row r="33" spans="1:10" customFormat="1" x14ac:dyDescent="0.2">
      <c r="A33" s="256" t="s">
        <v>44</v>
      </c>
      <c r="B33" s="256"/>
      <c r="C33" s="256"/>
      <c r="D33" s="256"/>
      <c r="E33" s="256"/>
      <c r="F33" s="256"/>
      <c r="G33" s="256"/>
      <c r="H33" s="256"/>
      <c r="I33" s="256"/>
      <c r="J33" s="6"/>
    </row>
    <row r="34" spans="1:10" customFormat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6"/>
    </row>
    <row r="35" spans="1:10" customFormat="1" ht="15.75" x14ac:dyDescent="0.2">
      <c r="A35" s="237" t="s">
        <v>45</v>
      </c>
      <c r="B35" s="237"/>
      <c r="C35" s="237"/>
      <c r="D35" s="237"/>
      <c r="E35" s="237"/>
      <c r="F35" s="237"/>
      <c r="G35" s="237"/>
      <c r="H35" s="237"/>
      <c r="I35" s="237"/>
      <c r="J35" s="6"/>
    </row>
    <row r="36" spans="1:10" customFormat="1" ht="15" x14ac:dyDescent="0.2">
      <c r="A36" s="253" t="s">
        <v>46</v>
      </c>
      <c r="B36" s="253"/>
      <c r="C36" s="253"/>
      <c r="D36" s="253"/>
      <c r="E36" s="253"/>
      <c r="F36" s="253"/>
      <c r="G36" s="253"/>
      <c r="H36" s="253"/>
      <c r="I36" s="253"/>
      <c r="J36" s="6"/>
    </row>
    <row r="37" spans="1:10" customFormat="1" ht="15" x14ac:dyDescent="0.2">
      <c r="A37" s="18" t="s">
        <v>47</v>
      </c>
      <c r="B37" s="254" t="s">
        <v>48</v>
      </c>
      <c r="C37" s="254"/>
      <c r="D37" s="254"/>
      <c r="E37" s="254"/>
      <c r="F37" s="254"/>
      <c r="G37" s="254"/>
      <c r="H37" s="254"/>
      <c r="I37" s="3" t="s">
        <v>49</v>
      </c>
      <c r="J37" s="6"/>
    </row>
    <row r="38" spans="1:10" customFormat="1" x14ac:dyDescent="0.2">
      <c r="A38" s="19" t="s">
        <v>5</v>
      </c>
      <c r="B38" s="249" t="s">
        <v>50</v>
      </c>
      <c r="C38" s="249"/>
      <c r="D38" s="249"/>
      <c r="E38" s="249"/>
      <c r="F38" s="249"/>
      <c r="G38" s="249"/>
      <c r="H38" s="20">
        <v>8.3299999999999999E-2</v>
      </c>
      <c r="I38" s="21">
        <f>ROUND($I$30*H38,2)</f>
        <v>35</v>
      </c>
      <c r="J38" s="6"/>
    </row>
    <row r="39" spans="1:10" customFormat="1" ht="33" customHeight="1" x14ac:dyDescent="0.2">
      <c r="A39" s="19" t="s">
        <v>8</v>
      </c>
      <c r="B39" s="255" t="s">
        <v>51</v>
      </c>
      <c r="C39" s="255"/>
      <c r="D39" s="255"/>
      <c r="E39" s="255"/>
      <c r="F39" s="255"/>
      <c r="G39" s="255"/>
      <c r="H39" s="22">
        <v>3.0249999999999999E-2</v>
      </c>
      <c r="I39" s="21">
        <f>ROUND($I$30*H39,2)</f>
        <v>12.71</v>
      </c>
      <c r="J39" s="6"/>
    </row>
    <row r="40" spans="1:10" customFormat="1" x14ac:dyDescent="0.2">
      <c r="A40" s="228" t="s">
        <v>43</v>
      </c>
      <c r="B40" s="228"/>
      <c r="C40" s="228"/>
      <c r="D40" s="228"/>
      <c r="E40" s="228"/>
      <c r="F40" s="228"/>
      <c r="G40" s="228"/>
      <c r="H40" s="228"/>
      <c r="I40" s="23">
        <f>SUM(I38:I39)</f>
        <v>47.71</v>
      </c>
      <c r="J40" s="6"/>
    </row>
    <row r="41" spans="1:10" customFormat="1" x14ac:dyDescent="0.2">
      <c r="A41" s="24" t="s">
        <v>11</v>
      </c>
      <c r="B41" s="251" t="s">
        <v>52</v>
      </c>
      <c r="C41" s="251"/>
      <c r="D41" s="251"/>
      <c r="E41" s="251"/>
      <c r="F41" s="251"/>
      <c r="G41" s="251"/>
      <c r="H41" s="251"/>
      <c r="I41" s="25">
        <f>ROUND($H$55*I40,2)</f>
        <v>16.84</v>
      </c>
      <c r="J41" s="6"/>
    </row>
    <row r="42" spans="1:10" s="28" customFormat="1" ht="15" x14ac:dyDescent="0.25">
      <c r="A42" s="219"/>
      <c r="B42" s="219"/>
      <c r="C42" s="219"/>
      <c r="D42" s="219"/>
      <c r="E42" s="219"/>
      <c r="F42" s="219"/>
      <c r="G42" s="219"/>
      <c r="H42" s="26" t="s">
        <v>43</v>
      </c>
      <c r="I42" s="27">
        <f>I40+I41</f>
        <v>64.55</v>
      </c>
    </row>
    <row r="43" spans="1:10" customFormat="1" ht="50.25" customHeight="1" x14ac:dyDescent="0.2">
      <c r="A43" s="243" t="s">
        <v>53</v>
      </c>
      <c r="B43" s="243"/>
      <c r="C43" s="243"/>
      <c r="D43" s="243"/>
      <c r="E43" s="243"/>
      <c r="F43" s="243"/>
      <c r="G43" s="243"/>
      <c r="H43" s="243"/>
      <c r="I43" s="243"/>
      <c r="J43" s="6"/>
    </row>
    <row r="44" spans="1:10" customFormat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6"/>
    </row>
    <row r="45" spans="1:10" s="6" customFormat="1" ht="15" x14ac:dyDescent="0.2">
      <c r="A45" s="252" t="s">
        <v>54</v>
      </c>
      <c r="B45" s="252"/>
      <c r="C45" s="252"/>
      <c r="D45" s="252"/>
      <c r="E45" s="252"/>
      <c r="F45" s="252"/>
      <c r="G45" s="252"/>
      <c r="H45" s="252"/>
      <c r="I45" s="252"/>
    </row>
    <row r="46" spans="1:10" s="6" customFormat="1" ht="30" x14ac:dyDescent="0.2">
      <c r="A46" s="29" t="s">
        <v>55</v>
      </c>
      <c r="B46" s="240" t="s">
        <v>56</v>
      </c>
      <c r="C46" s="240"/>
      <c r="D46" s="240"/>
      <c r="E46" s="240"/>
      <c r="F46" s="240"/>
      <c r="G46" s="240"/>
      <c r="H46" s="12" t="s">
        <v>57</v>
      </c>
      <c r="I46" s="12" t="s">
        <v>40</v>
      </c>
    </row>
    <row r="47" spans="1:10" s="6" customFormat="1" ht="12.75" x14ac:dyDescent="0.2">
      <c r="A47" s="30" t="s">
        <v>5</v>
      </c>
      <c r="B47" s="222" t="s">
        <v>58</v>
      </c>
      <c r="C47" s="222"/>
      <c r="D47" s="222"/>
      <c r="E47" s="222"/>
      <c r="F47" s="222"/>
      <c r="G47" s="222"/>
      <c r="H47" s="31">
        <v>0.2</v>
      </c>
      <c r="I47" s="32">
        <f t="shared" ref="I47:I54" si="0">ROUND($I$32*H47,2)</f>
        <v>117.64</v>
      </c>
    </row>
    <row r="48" spans="1:10" s="6" customFormat="1" ht="12.75" x14ac:dyDescent="0.2">
      <c r="A48" s="30" t="s">
        <v>8</v>
      </c>
      <c r="B48" s="222" t="s">
        <v>59</v>
      </c>
      <c r="C48" s="222"/>
      <c r="D48" s="222"/>
      <c r="E48" s="222"/>
      <c r="F48" s="222"/>
      <c r="G48" s="222"/>
      <c r="H48" s="31">
        <v>2.5000000000000001E-2</v>
      </c>
      <c r="I48" s="32">
        <f t="shared" si="0"/>
        <v>14.7</v>
      </c>
    </row>
    <row r="49" spans="1:10" s="6" customFormat="1" ht="55.5" customHeight="1" x14ac:dyDescent="0.2">
      <c r="A49" s="30" t="s">
        <v>11</v>
      </c>
      <c r="B49" s="222" t="s">
        <v>60</v>
      </c>
      <c r="C49" s="222"/>
      <c r="D49" s="33" t="s">
        <v>61</v>
      </c>
      <c r="E49" s="34">
        <v>0.03</v>
      </c>
      <c r="F49" s="33" t="s">
        <v>62</v>
      </c>
      <c r="G49" s="35">
        <v>0.5</v>
      </c>
      <c r="H49" s="36">
        <f>E49*G49</f>
        <v>1.4999999999999999E-2</v>
      </c>
      <c r="I49" s="32">
        <f t="shared" si="0"/>
        <v>8.82</v>
      </c>
    </row>
    <row r="50" spans="1:10" s="6" customFormat="1" ht="12.75" x14ac:dyDescent="0.2">
      <c r="A50" s="30" t="s">
        <v>14</v>
      </c>
      <c r="B50" s="222" t="s">
        <v>63</v>
      </c>
      <c r="C50" s="222"/>
      <c r="D50" s="222"/>
      <c r="E50" s="222"/>
      <c r="F50" s="222"/>
      <c r="G50" s="222"/>
      <c r="H50" s="31">
        <v>1.4999999999999999E-2</v>
      </c>
      <c r="I50" s="32">
        <f t="shared" si="0"/>
        <v>8.82</v>
      </c>
    </row>
    <row r="51" spans="1:10" s="6" customFormat="1" ht="12.75" x14ac:dyDescent="0.2">
      <c r="A51" s="30" t="s">
        <v>16</v>
      </c>
      <c r="B51" s="222" t="s">
        <v>64</v>
      </c>
      <c r="C51" s="222"/>
      <c r="D51" s="222"/>
      <c r="E51" s="222"/>
      <c r="F51" s="222"/>
      <c r="G51" s="222"/>
      <c r="H51" s="31">
        <v>0.01</v>
      </c>
      <c r="I51" s="32">
        <f t="shared" si="0"/>
        <v>5.88</v>
      </c>
    </row>
    <row r="52" spans="1:10" s="6" customFormat="1" ht="12.75" x14ac:dyDescent="0.2">
      <c r="A52" s="30" t="s">
        <v>65</v>
      </c>
      <c r="B52" s="222" t="s">
        <v>66</v>
      </c>
      <c r="C52" s="222"/>
      <c r="D52" s="222"/>
      <c r="E52" s="222"/>
      <c r="F52" s="222"/>
      <c r="G52" s="222"/>
      <c r="H52" s="31">
        <v>6.0000000000000001E-3</v>
      </c>
      <c r="I52" s="32">
        <f t="shared" si="0"/>
        <v>3.53</v>
      </c>
    </row>
    <row r="53" spans="1:10" customFormat="1" x14ac:dyDescent="0.2">
      <c r="A53" s="30" t="s">
        <v>67</v>
      </c>
      <c r="B53" s="222" t="s">
        <v>68</v>
      </c>
      <c r="C53" s="222"/>
      <c r="D53" s="222"/>
      <c r="E53" s="222"/>
      <c r="F53" s="222"/>
      <c r="G53" s="222"/>
      <c r="H53" s="31">
        <v>2E-3</v>
      </c>
      <c r="I53" s="32">
        <f t="shared" si="0"/>
        <v>1.18</v>
      </c>
      <c r="J53" s="6"/>
    </row>
    <row r="54" spans="1:10" customFormat="1" x14ac:dyDescent="0.2">
      <c r="A54" s="30" t="s">
        <v>69</v>
      </c>
      <c r="B54" s="222" t="s">
        <v>70</v>
      </c>
      <c r="C54" s="222"/>
      <c r="D54" s="222"/>
      <c r="E54" s="222"/>
      <c r="F54" s="222"/>
      <c r="G54" s="222"/>
      <c r="H54" s="31">
        <v>0.08</v>
      </c>
      <c r="I54" s="32">
        <f t="shared" si="0"/>
        <v>47.06</v>
      </c>
      <c r="J54" s="6"/>
    </row>
    <row r="55" spans="1:10" customFormat="1" x14ac:dyDescent="0.2">
      <c r="A55" s="228" t="s">
        <v>43</v>
      </c>
      <c r="B55" s="228"/>
      <c r="C55" s="228"/>
      <c r="D55" s="228"/>
      <c r="E55" s="228"/>
      <c r="F55" s="228"/>
      <c r="G55" s="228"/>
      <c r="H55" s="37">
        <f>SUM(H47:H54)</f>
        <v>0.35300000000000004</v>
      </c>
      <c r="I55" s="38">
        <f>SUM(I47:I54)</f>
        <v>207.63</v>
      </c>
      <c r="J55" s="6"/>
    </row>
    <row r="56" spans="1:10" customFormat="1" x14ac:dyDescent="0.2">
      <c r="A56" s="39"/>
      <c r="B56" s="40"/>
      <c r="C56" s="40"/>
      <c r="D56" s="40"/>
      <c r="E56" s="40"/>
      <c r="F56" s="40"/>
      <c r="G56" s="40"/>
      <c r="H56" s="41"/>
      <c r="I56" s="42"/>
      <c r="J56" s="6"/>
    </row>
    <row r="57" spans="1:10" customFormat="1" ht="39.75" customHeight="1" x14ac:dyDescent="0.2">
      <c r="A57" s="243" t="s">
        <v>71</v>
      </c>
      <c r="B57" s="243"/>
      <c r="C57" s="243"/>
      <c r="D57" s="243"/>
      <c r="E57" s="243"/>
      <c r="F57" s="243"/>
      <c r="G57" s="243"/>
      <c r="H57" s="243"/>
      <c r="I57" s="243"/>
      <c r="J57" s="6"/>
    </row>
    <row r="58" spans="1:10" customFormat="1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6"/>
    </row>
    <row r="59" spans="1:10" customFormat="1" ht="15" x14ac:dyDescent="0.2">
      <c r="A59" s="244" t="s">
        <v>72</v>
      </c>
      <c r="B59" s="244"/>
      <c r="C59" s="244"/>
      <c r="D59" s="244"/>
      <c r="E59" s="244"/>
      <c r="F59" s="244"/>
      <c r="G59" s="244"/>
      <c r="H59" s="244"/>
      <c r="I59" s="244"/>
      <c r="J59" s="6"/>
    </row>
    <row r="60" spans="1:10" customFormat="1" ht="15" x14ac:dyDescent="0.2">
      <c r="A60" s="43" t="s">
        <v>73</v>
      </c>
      <c r="B60" s="240" t="s">
        <v>74</v>
      </c>
      <c r="C60" s="240"/>
      <c r="D60" s="240"/>
      <c r="E60" s="240"/>
      <c r="F60" s="240"/>
      <c r="G60" s="240"/>
      <c r="H60" s="240"/>
      <c r="I60" s="12" t="s">
        <v>49</v>
      </c>
      <c r="J60" s="6"/>
    </row>
    <row r="61" spans="1:10" customFormat="1" x14ac:dyDescent="0.2">
      <c r="A61" s="19" t="s">
        <v>5</v>
      </c>
      <c r="B61" s="222" t="s">
        <v>75</v>
      </c>
      <c r="C61" s="222"/>
      <c r="D61" s="222"/>
      <c r="E61" s="222"/>
      <c r="F61" s="222"/>
      <c r="G61" s="222"/>
      <c r="H61" s="222"/>
      <c r="I61" s="32">
        <f>IF(ROUND((H62*H64*H63)-(I30*0.06),2)&lt;0,0,ROUND((H62*H64*H63)-(I30*0.06),2))</f>
        <v>163.99</v>
      </c>
      <c r="J61" s="6"/>
    </row>
    <row r="62" spans="1:10" customFormat="1" x14ac:dyDescent="0.2">
      <c r="A62" s="19"/>
      <c r="B62" s="225" t="s">
        <v>76</v>
      </c>
      <c r="C62" s="225"/>
      <c r="D62" s="225"/>
      <c r="E62" s="225"/>
      <c r="F62" s="225"/>
      <c r="G62" s="225"/>
      <c r="H62" s="44">
        <v>4.3</v>
      </c>
      <c r="I62" s="45" t="s">
        <v>7</v>
      </c>
      <c r="J62" s="6"/>
    </row>
    <row r="63" spans="1:10" customFormat="1" x14ac:dyDescent="0.2">
      <c r="A63" s="19"/>
      <c r="B63" s="225" t="s">
        <v>77</v>
      </c>
      <c r="C63" s="225"/>
      <c r="D63" s="225"/>
      <c r="E63" s="225"/>
      <c r="F63" s="225"/>
      <c r="G63" s="225"/>
      <c r="H63" s="46">
        <v>2</v>
      </c>
      <c r="I63" s="45"/>
    </row>
    <row r="64" spans="1:10" customFormat="1" x14ac:dyDescent="0.2">
      <c r="A64" s="19"/>
      <c r="B64" s="225" t="s">
        <v>78</v>
      </c>
      <c r="C64" s="225"/>
      <c r="D64" s="225"/>
      <c r="E64" s="225"/>
      <c r="F64" s="225"/>
      <c r="G64" s="225"/>
      <c r="H64" s="47">
        <v>22</v>
      </c>
      <c r="I64" s="45"/>
    </row>
    <row r="65" spans="1:10" customFormat="1" x14ac:dyDescent="0.2">
      <c r="A65" s="19"/>
      <c r="B65" s="250" t="s">
        <v>79</v>
      </c>
      <c r="C65" s="250"/>
      <c r="D65" s="250"/>
      <c r="E65" s="250"/>
      <c r="F65" s="250"/>
      <c r="G65" s="250"/>
      <c r="H65" s="48">
        <v>0.06</v>
      </c>
      <c r="I65" s="49"/>
    </row>
    <row r="66" spans="1:10" customFormat="1" x14ac:dyDescent="0.2">
      <c r="A66" s="19" t="s">
        <v>8</v>
      </c>
      <c r="B66" s="222" t="s">
        <v>80</v>
      </c>
      <c r="C66" s="222"/>
      <c r="D66" s="222"/>
      <c r="E66" s="222"/>
      <c r="F66" s="222"/>
      <c r="G66" s="222"/>
      <c r="H66" s="222"/>
      <c r="I66" s="32">
        <f>($H$67*$H$68)*(1-$H$69)</f>
        <v>210.98880000000003</v>
      </c>
    </row>
    <row r="67" spans="1:10" customFormat="1" x14ac:dyDescent="0.2">
      <c r="A67" s="19"/>
      <c r="B67" s="225" t="s">
        <v>183</v>
      </c>
      <c r="C67" s="225"/>
      <c r="D67" s="225"/>
      <c r="E67" s="225"/>
      <c r="F67" s="225"/>
      <c r="G67" s="225"/>
      <c r="H67" s="44">
        <v>11.84</v>
      </c>
      <c r="I67" s="45" t="s">
        <v>7</v>
      </c>
    </row>
    <row r="68" spans="1:10" customFormat="1" x14ac:dyDescent="0.2">
      <c r="A68" s="50"/>
      <c r="B68" s="225" t="s">
        <v>83</v>
      </c>
      <c r="C68" s="225"/>
      <c r="D68" s="225"/>
      <c r="E68" s="225"/>
      <c r="F68" s="225"/>
      <c r="G68" s="225"/>
      <c r="H68" s="47">
        <v>22</v>
      </c>
      <c r="I68" s="45"/>
    </row>
    <row r="69" spans="1:10" customFormat="1" x14ac:dyDescent="0.2">
      <c r="A69" s="50"/>
      <c r="B69" s="225" t="s">
        <v>84</v>
      </c>
      <c r="C69" s="225"/>
      <c r="D69" s="225"/>
      <c r="E69" s="225"/>
      <c r="F69" s="225"/>
      <c r="G69" s="225"/>
      <c r="H69" s="51">
        <v>0.19</v>
      </c>
      <c r="I69" s="45"/>
    </row>
    <row r="70" spans="1:10" customFormat="1" x14ac:dyDescent="0.2">
      <c r="A70" s="19" t="s">
        <v>11</v>
      </c>
      <c r="B70" s="241" t="s">
        <v>85</v>
      </c>
      <c r="C70" s="241"/>
      <c r="D70" s="241"/>
      <c r="E70" s="241"/>
      <c r="F70" s="241"/>
      <c r="G70" s="241"/>
      <c r="H70" s="241"/>
      <c r="I70" s="53">
        <v>0</v>
      </c>
    </row>
    <row r="71" spans="1:10" customFormat="1" x14ac:dyDescent="0.2">
      <c r="A71" s="19" t="s">
        <v>14</v>
      </c>
      <c r="B71" s="222" t="s">
        <v>86</v>
      </c>
      <c r="C71" s="222"/>
      <c r="D71" s="222"/>
      <c r="E71" s="222"/>
      <c r="F71" s="222"/>
      <c r="G71" s="222"/>
      <c r="H71" s="222"/>
      <c r="I71" s="54">
        <v>19.420000000000002</v>
      </c>
    </row>
    <row r="72" spans="1:10" customFormat="1" x14ac:dyDescent="0.2">
      <c r="A72" s="19" t="s">
        <v>16</v>
      </c>
      <c r="B72" s="241" t="s">
        <v>184</v>
      </c>
      <c r="C72" s="241"/>
      <c r="D72" s="241"/>
      <c r="E72" s="241"/>
      <c r="F72" s="241"/>
      <c r="G72" s="241"/>
      <c r="H72" s="241"/>
      <c r="I72" s="53">
        <v>148</v>
      </c>
    </row>
    <row r="73" spans="1:10" customFormat="1" x14ac:dyDescent="0.2">
      <c r="A73" s="19" t="s">
        <v>65</v>
      </c>
      <c r="B73" s="241" t="s">
        <v>85</v>
      </c>
      <c r="C73" s="241"/>
      <c r="D73" s="241"/>
      <c r="E73" s="241"/>
      <c r="F73" s="241"/>
      <c r="G73" s="241"/>
      <c r="H73" s="241"/>
      <c r="I73" s="55" t="s">
        <v>7</v>
      </c>
    </row>
    <row r="74" spans="1:10" customFormat="1" x14ac:dyDescent="0.2">
      <c r="A74" s="56"/>
      <c r="B74" s="228" t="s">
        <v>43</v>
      </c>
      <c r="C74" s="228"/>
      <c r="D74" s="228"/>
      <c r="E74" s="228"/>
      <c r="F74" s="228"/>
      <c r="G74" s="228"/>
      <c r="H74" s="228"/>
      <c r="I74" s="38">
        <f>SUM(I61:I73)</f>
        <v>542.39880000000005</v>
      </c>
    </row>
    <row r="75" spans="1:10" customFormat="1" x14ac:dyDescent="0.2">
      <c r="A75" s="219"/>
      <c r="B75" s="219"/>
      <c r="C75" s="219"/>
      <c r="D75" s="219"/>
      <c r="E75" s="219"/>
      <c r="F75" s="219"/>
      <c r="G75" s="219"/>
      <c r="H75" s="219"/>
      <c r="I75" s="219"/>
    </row>
    <row r="76" spans="1:10" customFormat="1" ht="45.75" customHeight="1" x14ac:dyDescent="0.2">
      <c r="A76" s="225" t="s">
        <v>87</v>
      </c>
      <c r="B76" s="225"/>
      <c r="C76" s="225"/>
      <c r="D76" s="225"/>
      <c r="E76" s="225"/>
      <c r="F76" s="225"/>
      <c r="G76" s="225"/>
      <c r="H76" s="225"/>
      <c r="I76" s="225"/>
    </row>
    <row r="77" spans="1:10" customFormat="1" x14ac:dyDescent="0.2">
      <c r="A77" s="219"/>
      <c r="B77" s="219"/>
      <c r="C77" s="219"/>
      <c r="D77" s="219"/>
      <c r="E77" s="219"/>
      <c r="F77" s="219"/>
      <c r="G77" s="219"/>
      <c r="H77" s="219"/>
      <c r="I77" s="219"/>
    </row>
    <row r="78" spans="1:10" customFormat="1" ht="15.75" x14ac:dyDescent="0.2">
      <c r="A78" s="235" t="s">
        <v>88</v>
      </c>
      <c r="B78" s="235"/>
      <c r="C78" s="235"/>
      <c r="D78" s="235"/>
      <c r="E78" s="235"/>
      <c r="F78" s="235"/>
      <c r="G78" s="235"/>
      <c r="H78" s="235"/>
      <c r="I78" s="235"/>
    </row>
    <row r="79" spans="1:10" customFormat="1" ht="15" x14ac:dyDescent="0.2">
      <c r="A79" s="12">
        <v>2</v>
      </c>
      <c r="B79" s="240" t="s">
        <v>89</v>
      </c>
      <c r="C79" s="240"/>
      <c r="D79" s="240"/>
      <c r="E79" s="240"/>
      <c r="F79" s="240"/>
      <c r="G79" s="240"/>
      <c r="H79" s="240"/>
      <c r="I79" s="12" t="s">
        <v>49</v>
      </c>
      <c r="J79" s="6"/>
    </row>
    <row r="80" spans="1:10" customFormat="1" x14ac:dyDescent="0.2">
      <c r="A80" s="2" t="s">
        <v>47</v>
      </c>
      <c r="B80" s="222" t="s">
        <v>48</v>
      </c>
      <c r="C80" s="222"/>
      <c r="D80" s="222"/>
      <c r="E80" s="222"/>
      <c r="F80" s="222"/>
      <c r="G80" s="222"/>
      <c r="H80" s="222"/>
      <c r="I80" s="5">
        <f>I42</f>
        <v>64.55</v>
      </c>
      <c r="J80" s="6"/>
    </row>
    <row r="81" spans="1:10" customFormat="1" x14ac:dyDescent="0.2">
      <c r="A81" s="2" t="s">
        <v>55</v>
      </c>
      <c r="B81" s="222" t="s">
        <v>56</v>
      </c>
      <c r="C81" s="222"/>
      <c r="D81" s="222"/>
      <c r="E81" s="222"/>
      <c r="F81" s="222"/>
      <c r="G81" s="222"/>
      <c r="H81" s="222"/>
      <c r="I81" s="5">
        <f>I55</f>
        <v>207.63</v>
      </c>
      <c r="J81" s="6"/>
    </row>
    <row r="82" spans="1:10" customFormat="1" x14ac:dyDescent="0.2">
      <c r="A82" s="2" t="s">
        <v>73</v>
      </c>
      <c r="B82" s="222" t="s">
        <v>74</v>
      </c>
      <c r="C82" s="222"/>
      <c r="D82" s="222"/>
      <c r="E82" s="222"/>
      <c r="F82" s="222"/>
      <c r="G82" s="222"/>
      <c r="H82" s="222"/>
      <c r="I82" s="5">
        <f>I74</f>
        <v>542.39880000000005</v>
      </c>
      <c r="J82" s="6"/>
    </row>
    <row r="83" spans="1:10" customFormat="1" x14ac:dyDescent="0.2">
      <c r="A83" s="242" t="s">
        <v>43</v>
      </c>
      <c r="B83" s="242"/>
      <c r="C83" s="242"/>
      <c r="D83" s="242"/>
      <c r="E83" s="242"/>
      <c r="F83" s="242"/>
      <c r="G83" s="242"/>
      <c r="H83" s="242"/>
      <c r="I83" s="57">
        <f>SUM(I80:I82)</f>
        <v>814.5788</v>
      </c>
      <c r="J83" s="6"/>
    </row>
    <row r="84" spans="1:10" customFormat="1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6"/>
    </row>
    <row r="85" spans="1:10" s="6" customFormat="1" ht="15.75" x14ac:dyDescent="0.2">
      <c r="A85" s="237" t="s">
        <v>90</v>
      </c>
      <c r="B85" s="237"/>
      <c r="C85" s="237"/>
      <c r="D85" s="237"/>
      <c r="E85" s="237"/>
      <c r="F85" s="237"/>
      <c r="G85" s="237"/>
      <c r="H85" s="237"/>
      <c r="I85" s="237"/>
    </row>
    <row r="86" spans="1:10" s="6" customFormat="1" ht="15" x14ac:dyDescent="0.2">
      <c r="A86" s="43">
        <v>3</v>
      </c>
      <c r="B86" s="239" t="s">
        <v>91</v>
      </c>
      <c r="C86" s="239"/>
      <c r="D86" s="239"/>
      <c r="E86" s="239"/>
      <c r="F86" s="239"/>
      <c r="G86" s="239"/>
      <c r="H86" s="239"/>
      <c r="I86" s="43" t="s">
        <v>92</v>
      </c>
    </row>
    <row r="87" spans="1:10" s="6" customFormat="1" ht="37.5" customHeight="1" x14ac:dyDescent="0.2">
      <c r="A87" s="19" t="s">
        <v>5</v>
      </c>
      <c r="B87" s="249" t="s">
        <v>93</v>
      </c>
      <c r="C87" s="249"/>
      <c r="D87" s="249"/>
      <c r="E87" s="249"/>
      <c r="F87" s="249"/>
      <c r="G87" s="249"/>
      <c r="H87" s="249"/>
      <c r="I87" s="58">
        <f>ROUND((($I$32/12)+($I$38/12)+($I$33/12/12)+($I$39/12))*(30/30)*0.05,2)</f>
        <v>2.65</v>
      </c>
    </row>
    <row r="88" spans="1:10" s="6" customFormat="1" ht="12.75" x14ac:dyDescent="0.2">
      <c r="A88" s="19" t="s">
        <v>8</v>
      </c>
      <c r="B88" s="241" t="s">
        <v>94</v>
      </c>
      <c r="C88" s="241"/>
      <c r="D88" s="241"/>
      <c r="E88" s="241"/>
      <c r="F88" s="241"/>
      <c r="G88" s="241"/>
      <c r="H88" s="241"/>
      <c r="I88" s="58">
        <f>ROUND($H$54*I87,2)</f>
        <v>0.21</v>
      </c>
    </row>
    <row r="89" spans="1:10" s="6" customFormat="1" ht="30.75" customHeight="1" x14ac:dyDescent="0.2">
      <c r="A89" s="19" t="s">
        <v>11</v>
      </c>
      <c r="B89" s="222" t="s">
        <v>95</v>
      </c>
      <c r="C89" s="222"/>
      <c r="D89" s="222"/>
      <c r="E89" s="222"/>
      <c r="F89" s="222"/>
      <c r="G89" s="222"/>
      <c r="H89" s="222"/>
      <c r="I89" s="58">
        <f>ROUND(((7/30)/$H$11)*$I$32*0.9,2)</f>
        <v>10.29</v>
      </c>
    </row>
    <row r="90" spans="1:10" s="6" customFormat="1" ht="12.75" x14ac:dyDescent="0.2">
      <c r="A90" s="19" t="s">
        <v>14</v>
      </c>
      <c r="B90" s="241" t="s">
        <v>96</v>
      </c>
      <c r="C90" s="241"/>
      <c r="D90" s="241"/>
      <c r="E90" s="241"/>
      <c r="F90" s="241"/>
      <c r="G90" s="241"/>
      <c r="H90" s="241"/>
      <c r="I90" s="58">
        <f>ROUND($H$55*I89,2)</f>
        <v>3.63</v>
      </c>
    </row>
    <row r="91" spans="1:10" s="6" customFormat="1" ht="59.25" customHeight="1" x14ac:dyDescent="0.2">
      <c r="A91" s="19" t="s">
        <v>16</v>
      </c>
      <c r="B91" s="222" t="s">
        <v>97</v>
      </c>
      <c r="C91" s="222"/>
      <c r="D91" s="222"/>
      <c r="E91" s="222"/>
      <c r="F91" s="222"/>
      <c r="G91" s="222"/>
      <c r="H91" s="59">
        <v>0.04</v>
      </c>
      <c r="I91" s="58">
        <f>ROUND($I$32*H91,2)</f>
        <v>23.53</v>
      </c>
    </row>
    <row r="92" spans="1:10" s="6" customFormat="1" ht="12.75" x14ac:dyDescent="0.2">
      <c r="A92" s="228" t="s">
        <v>43</v>
      </c>
      <c r="B92" s="228"/>
      <c r="C92" s="228"/>
      <c r="D92" s="228"/>
      <c r="E92" s="228"/>
      <c r="F92" s="228"/>
      <c r="G92" s="228"/>
      <c r="H92" s="228"/>
      <c r="I92" s="38">
        <f>SUM(I87:I91)</f>
        <v>40.31</v>
      </c>
    </row>
    <row r="93" spans="1:10" s="6" customFormat="1" x14ac:dyDescent="0.2">
      <c r="A93" s="212"/>
      <c r="B93" s="212"/>
      <c r="C93" s="212"/>
      <c r="D93" s="212"/>
      <c r="E93" s="212"/>
      <c r="F93" s="212"/>
      <c r="G93" s="212"/>
      <c r="H93" s="212"/>
      <c r="I93" s="212"/>
    </row>
    <row r="94" spans="1:10" customFormat="1" ht="15.75" x14ac:dyDescent="0.2">
      <c r="A94" s="235" t="s">
        <v>98</v>
      </c>
      <c r="B94" s="235"/>
      <c r="C94" s="235"/>
      <c r="D94" s="235"/>
      <c r="E94" s="235"/>
      <c r="F94" s="235"/>
      <c r="G94" s="235"/>
      <c r="H94" s="235"/>
      <c r="I94" s="235"/>
      <c r="J94" s="6"/>
    </row>
    <row r="95" spans="1:10" customFormat="1" ht="42.75" customHeight="1" x14ac:dyDescent="0.2">
      <c r="A95" s="246" t="s">
        <v>99</v>
      </c>
      <c r="B95" s="246"/>
      <c r="C95" s="246"/>
      <c r="D95" s="246"/>
      <c r="E95" s="246"/>
      <c r="F95" s="246"/>
      <c r="G95" s="246"/>
      <c r="H95" s="246"/>
      <c r="I95" s="246"/>
    </row>
    <row r="96" spans="1:10" customFormat="1" ht="15" x14ac:dyDescent="0.2">
      <c r="A96" s="247" t="s">
        <v>100</v>
      </c>
      <c r="B96" s="247"/>
      <c r="C96" s="247"/>
      <c r="D96" s="247"/>
      <c r="E96" s="247"/>
      <c r="F96" s="247"/>
      <c r="G96" s="247"/>
      <c r="H96" s="247"/>
      <c r="I96" s="60">
        <f>I32+I38+I39</f>
        <v>635.90472727272731</v>
      </c>
    </row>
    <row r="97" spans="1:9" customFormat="1" ht="15" x14ac:dyDescent="0.2">
      <c r="A97" s="248" t="s">
        <v>101</v>
      </c>
      <c r="B97" s="248"/>
      <c r="C97" s="248"/>
      <c r="D97" s="248"/>
      <c r="E97" s="248"/>
      <c r="F97" s="248"/>
      <c r="G97" s="248"/>
      <c r="H97" s="248"/>
      <c r="I97" s="248"/>
    </row>
    <row r="98" spans="1:9" customFormat="1" ht="15" x14ac:dyDescent="0.25">
      <c r="A98" s="61" t="s">
        <v>102</v>
      </c>
      <c r="B98" s="239" t="s">
        <v>103</v>
      </c>
      <c r="C98" s="239"/>
      <c r="D98" s="239"/>
      <c r="E98" s="239"/>
      <c r="F98" s="239"/>
      <c r="G98" s="239"/>
      <c r="H98" s="239"/>
      <c r="I98" s="61" t="s">
        <v>49</v>
      </c>
    </row>
    <row r="99" spans="1:9" customFormat="1" ht="34.5" customHeight="1" x14ac:dyDescent="0.25">
      <c r="A99" s="62" t="s">
        <v>5</v>
      </c>
      <c r="B99" s="222" t="s">
        <v>104</v>
      </c>
      <c r="C99" s="222"/>
      <c r="D99" s="222"/>
      <c r="E99" s="222"/>
      <c r="F99" s="222"/>
      <c r="G99" s="222"/>
      <c r="H99" s="222"/>
      <c r="I99" s="63">
        <f>I96/12</f>
        <v>52.992060606060612</v>
      </c>
    </row>
    <row r="100" spans="1:9" customFormat="1" x14ac:dyDescent="0.2">
      <c r="A100" s="64" t="s">
        <v>8</v>
      </c>
      <c r="B100" s="241" t="s">
        <v>105</v>
      </c>
      <c r="C100" s="241"/>
      <c r="D100" s="241"/>
      <c r="E100" s="241"/>
      <c r="F100" s="241"/>
      <c r="G100" s="241"/>
      <c r="H100" s="241"/>
      <c r="I100" s="32">
        <f>ROUND((1.3/30)/12*($I$96),2)</f>
        <v>2.2999999999999998</v>
      </c>
    </row>
    <row r="101" spans="1:9" customFormat="1" x14ac:dyDescent="0.2">
      <c r="A101" s="64" t="s">
        <v>11</v>
      </c>
      <c r="B101" s="241" t="s">
        <v>106</v>
      </c>
      <c r="C101" s="241"/>
      <c r="D101" s="241"/>
      <c r="E101" s="241"/>
      <c r="F101" s="241"/>
      <c r="G101" s="241"/>
      <c r="H101" s="241"/>
      <c r="I101" s="32">
        <f>ROUND((5/30)/12*0.015*($I$96),2)</f>
        <v>0.13</v>
      </c>
    </row>
    <row r="102" spans="1:9" customFormat="1" ht="34.5" customHeight="1" x14ac:dyDescent="0.2">
      <c r="A102" s="64" t="s">
        <v>14</v>
      </c>
      <c r="B102" s="222" t="s">
        <v>107</v>
      </c>
      <c r="C102" s="222"/>
      <c r="D102" s="222"/>
      <c r="E102" s="222"/>
      <c r="F102" s="222"/>
      <c r="G102" s="222"/>
      <c r="H102" s="222"/>
      <c r="I102" s="32">
        <f>ROUND(((15/30)/12)*0.0078*($I$96),2)</f>
        <v>0.21</v>
      </c>
    </row>
    <row r="103" spans="1:9" customFormat="1" x14ac:dyDescent="0.2">
      <c r="A103" s="64" t="s">
        <v>16</v>
      </c>
      <c r="B103" s="222" t="s">
        <v>108</v>
      </c>
      <c r="C103" s="222"/>
      <c r="D103" s="222"/>
      <c r="E103" s="222"/>
      <c r="F103" s="222"/>
      <c r="G103" s="222"/>
      <c r="H103" s="222"/>
      <c r="I103" s="32">
        <f>ROUND((1+1/3)/12*(4/12)*0.02*($I$31),2)</f>
        <v>0.12</v>
      </c>
    </row>
    <row r="104" spans="1:9" customFormat="1" x14ac:dyDescent="0.2">
      <c r="A104" s="64" t="s">
        <v>65</v>
      </c>
      <c r="B104" s="241" t="s">
        <v>109</v>
      </c>
      <c r="C104" s="241"/>
      <c r="D104" s="241"/>
      <c r="E104" s="241"/>
      <c r="F104" s="241"/>
      <c r="G104" s="241"/>
      <c r="H104" s="241"/>
      <c r="I104" s="65">
        <f>ROUND(((3/30)/12)*($I$96),2)</f>
        <v>5.3</v>
      </c>
    </row>
    <row r="105" spans="1:9" customFormat="1" x14ac:dyDescent="0.2">
      <c r="A105" s="228" t="s">
        <v>43</v>
      </c>
      <c r="B105" s="228"/>
      <c r="C105" s="228"/>
      <c r="D105" s="228"/>
      <c r="E105" s="228"/>
      <c r="F105" s="228"/>
      <c r="G105" s="228"/>
      <c r="H105" s="228"/>
      <c r="I105" s="66">
        <f>SUM(I99:I104)</f>
        <v>61.052060606060607</v>
      </c>
    </row>
    <row r="106" spans="1:9" customFormat="1" x14ac:dyDescent="0.2">
      <c r="A106" s="64" t="s">
        <v>67</v>
      </c>
      <c r="B106" s="222" t="s">
        <v>110</v>
      </c>
      <c r="C106" s="222"/>
      <c r="D106" s="222"/>
      <c r="E106" s="222"/>
      <c r="F106" s="222"/>
      <c r="G106" s="222"/>
      <c r="H106" s="222"/>
      <c r="I106" s="25">
        <f>ROUND(H55*I105,2)</f>
        <v>21.55</v>
      </c>
    </row>
    <row r="107" spans="1:9" customFormat="1" x14ac:dyDescent="0.2">
      <c r="A107" s="228" t="s">
        <v>43</v>
      </c>
      <c r="B107" s="228"/>
      <c r="C107" s="228"/>
      <c r="D107" s="228"/>
      <c r="E107" s="228"/>
      <c r="F107" s="228"/>
      <c r="G107" s="228"/>
      <c r="H107" s="228"/>
      <c r="I107" s="38">
        <f>SUM(I105:I106)</f>
        <v>82.602060606060604</v>
      </c>
    </row>
    <row r="108" spans="1:9" customFormat="1" x14ac:dyDescent="0.2">
      <c r="A108" s="212"/>
      <c r="B108" s="212"/>
      <c r="C108" s="212"/>
      <c r="D108" s="212"/>
      <c r="E108" s="212"/>
      <c r="F108" s="212"/>
      <c r="G108" s="212"/>
      <c r="H108" s="212"/>
      <c r="I108" s="212"/>
    </row>
    <row r="109" spans="1:9" customFormat="1" ht="15" x14ac:dyDescent="0.2">
      <c r="A109" s="244" t="s">
        <v>111</v>
      </c>
      <c r="B109" s="244"/>
      <c r="C109" s="244"/>
      <c r="D109" s="244"/>
      <c r="E109" s="244"/>
      <c r="F109" s="244"/>
      <c r="G109" s="244"/>
      <c r="H109" s="244"/>
      <c r="I109" s="244"/>
    </row>
    <row r="110" spans="1:9" customFormat="1" ht="15" x14ac:dyDescent="0.2">
      <c r="A110" s="43" t="s">
        <v>112</v>
      </c>
      <c r="B110" s="239" t="s">
        <v>113</v>
      </c>
      <c r="C110" s="239"/>
      <c r="D110" s="239"/>
      <c r="E110" s="239"/>
      <c r="F110" s="239"/>
      <c r="G110" s="239"/>
      <c r="H110" s="239"/>
      <c r="I110" s="17" t="s">
        <v>49</v>
      </c>
    </row>
    <row r="111" spans="1:9" customFormat="1" x14ac:dyDescent="0.2">
      <c r="A111" s="19" t="s">
        <v>5</v>
      </c>
      <c r="B111" s="241" t="s">
        <v>114</v>
      </c>
      <c r="C111" s="241"/>
      <c r="D111" s="241"/>
      <c r="E111" s="241"/>
      <c r="F111" s="241"/>
      <c r="G111" s="241"/>
      <c r="H111" s="241"/>
      <c r="I111" s="53">
        <v>0</v>
      </c>
    </row>
    <row r="112" spans="1:9" customFormat="1" x14ac:dyDescent="0.2">
      <c r="A112" s="245" t="s">
        <v>43</v>
      </c>
      <c r="B112" s="245"/>
      <c r="C112" s="245"/>
      <c r="D112" s="245"/>
      <c r="E112" s="245"/>
      <c r="F112" s="245"/>
      <c r="G112" s="245"/>
      <c r="H112" s="245"/>
      <c r="I112" s="53">
        <v>0</v>
      </c>
    </row>
    <row r="113" spans="1:10" customFormat="1" x14ac:dyDescent="0.2">
      <c r="A113" s="64" t="s">
        <v>8</v>
      </c>
      <c r="B113" s="222" t="s">
        <v>115</v>
      </c>
      <c r="C113" s="222"/>
      <c r="D113" s="222"/>
      <c r="E113" s="222"/>
      <c r="F113" s="222"/>
      <c r="G113" s="222"/>
      <c r="H113" s="222"/>
      <c r="I113" s="67">
        <v>0</v>
      </c>
    </row>
    <row r="114" spans="1:10" customFormat="1" x14ac:dyDescent="0.2">
      <c r="A114" s="228" t="s">
        <v>43</v>
      </c>
      <c r="B114" s="228"/>
      <c r="C114" s="228"/>
      <c r="D114" s="228"/>
      <c r="E114" s="228"/>
      <c r="F114" s="228"/>
      <c r="G114" s="228"/>
      <c r="H114" s="228"/>
      <c r="I114" s="38">
        <v>0</v>
      </c>
    </row>
    <row r="115" spans="1:10" customFormat="1" x14ac:dyDescent="0.2">
      <c r="A115" s="212"/>
      <c r="B115" s="212"/>
      <c r="C115" s="212"/>
      <c r="D115" s="212"/>
      <c r="E115" s="212"/>
      <c r="F115" s="212"/>
      <c r="G115" s="212"/>
      <c r="H115" s="212"/>
      <c r="I115" s="212"/>
    </row>
    <row r="116" spans="1:10" customFormat="1" ht="36" customHeight="1" x14ac:dyDescent="0.2">
      <c r="A116" s="243" t="s">
        <v>116</v>
      </c>
      <c r="B116" s="243"/>
      <c r="C116" s="243"/>
      <c r="D116" s="243"/>
      <c r="E116" s="243"/>
      <c r="F116" s="243"/>
      <c r="G116" s="243"/>
      <c r="H116" s="243"/>
      <c r="I116" s="243"/>
    </row>
    <row r="117" spans="1:10" customFormat="1" x14ac:dyDescent="0.2">
      <c r="A117" s="212"/>
      <c r="B117" s="212"/>
      <c r="C117" s="212"/>
      <c r="D117" s="212"/>
      <c r="E117" s="212"/>
      <c r="F117" s="212"/>
      <c r="G117" s="212"/>
      <c r="H117" s="212"/>
      <c r="I117" s="212"/>
    </row>
    <row r="118" spans="1:10" customFormat="1" ht="15.75" x14ac:dyDescent="0.2">
      <c r="A118" s="235" t="s">
        <v>117</v>
      </c>
      <c r="B118" s="235"/>
      <c r="C118" s="235"/>
      <c r="D118" s="235"/>
      <c r="E118" s="235"/>
      <c r="F118" s="235"/>
      <c r="G118" s="235"/>
      <c r="H118" s="235"/>
      <c r="I118" s="235"/>
    </row>
    <row r="119" spans="1:10" customFormat="1" ht="15" x14ac:dyDescent="0.2">
      <c r="A119" s="12">
        <v>4</v>
      </c>
      <c r="B119" s="239" t="s">
        <v>118</v>
      </c>
      <c r="C119" s="239"/>
      <c r="D119" s="239"/>
      <c r="E119" s="239"/>
      <c r="F119" s="239"/>
      <c r="G119" s="239"/>
      <c r="H119" s="239"/>
      <c r="I119" s="17" t="s">
        <v>49</v>
      </c>
    </row>
    <row r="120" spans="1:10" customFormat="1" x14ac:dyDescent="0.2">
      <c r="A120" s="2" t="s">
        <v>102</v>
      </c>
      <c r="B120" s="241" t="s">
        <v>119</v>
      </c>
      <c r="C120" s="241"/>
      <c r="D120" s="241"/>
      <c r="E120" s="241"/>
      <c r="F120" s="241"/>
      <c r="G120" s="241"/>
      <c r="H120" s="241"/>
      <c r="I120" s="53">
        <f>I107</f>
        <v>82.602060606060604</v>
      </c>
    </row>
    <row r="121" spans="1:10" customFormat="1" x14ac:dyDescent="0.2">
      <c r="A121" s="2" t="s">
        <v>112</v>
      </c>
      <c r="B121" s="241" t="s">
        <v>120</v>
      </c>
      <c r="C121" s="241"/>
      <c r="D121" s="241"/>
      <c r="E121" s="241"/>
      <c r="F121" s="241"/>
      <c r="G121" s="241"/>
      <c r="H121" s="241"/>
      <c r="I121" s="53">
        <v>0</v>
      </c>
    </row>
    <row r="122" spans="1:10" customFormat="1" x14ac:dyDescent="0.2">
      <c r="A122" s="242" t="s">
        <v>43</v>
      </c>
      <c r="B122" s="242"/>
      <c r="C122" s="242"/>
      <c r="D122" s="242"/>
      <c r="E122" s="242"/>
      <c r="F122" s="242"/>
      <c r="G122" s="242"/>
      <c r="H122" s="242"/>
      <c r="I122" s="38">
        <f>SUM(I120:I121)</f>
        <v>82.602060606060604</v>
      </c>
    </row>
    <row r="123" spans="1:10" customFormat="1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</row>
    <row r="124" spans="1:10" customFormat="1" ht="15.75" x14ac:dyDescent="0.2">
      <c r="A124" s="235" t="s">
        <v>121</v>
      </c>
      <c r="B124" s="235"/>
      <c r="C124" s="235"/>
      <c r="D124" s="235"/>
      <c r="E124" s="235"/>
      <c r="F124" s="235"/>
      <c r="G124" s="235"/>
      <c r="H124" s="235"/>
      <c r="I124" s="235"/>
    </row>
    <row r="125" spans="1:10" customFormat="1" ht="15" x14ac:dyDescent="0.2">
      <c r="A125" s="43">
        <v>5</v>
      </c>
      <c r="B125" s="240" t="s">
        <v>122</v>
      </c>
      <c r="C125" s="240"/>
      <c r="D125" s="240"/>
      <c r="E125" s="240"/>
      <c r="F125" s="240"/>
      <c r="G125" s="240"/>
      <c r="H125" s="240"/>
      <c r="I125" s="43" t="s">
        <v>49</v>
      </c>
    </row>
    <row r="126" spans="1:10" customFormat="1" x14ac:dyDescent="0.2">
      <c r="A126" s="19" t="s">
        <v>5</v>
      </c>
      <c r="B126" s="222" t="s">
        <v>123</v>
      </c>
      <c r="C126" s="222"/>
      <c r="D126" s="222"/>
      <c r="E126" s="222"/>
      <c r="F126" s="222"/>
      <c r="G126" s="222"/>
      <c r="H126" s="222"/>
      <c r="I126" s="54">
        <f>Uniformes!G12</f>
        <v>11.066666666666666</v>
      </c>
    </row>
    <row r="127" spans="1:10" customFormat="1" x14ac:dyDescent="0.2">
      <c r="A127" s="19" t="s">
        <v>8</v>
      </c>
      <c r="B127" s="222" t="s">
        <v>124</v>
      </c>
      <c r="C127" s="222"/>
      <c r="D127" s="222"/>
      <c r="E127" s="222"/>
      <c r="F127" s="222"/>
      <c r="G127" s="222"/>
      <c r="H127" s="222"/>
      <c r="I127" s="54">
        <v>0</v>
      </c>
      <c r="J127" s="6"/>
    </row>
    <row r="128" spans="1:10" customFormat="1" x14ac:dyDescent="0.2">
      <c r="A128" s="19" t="s">
        <v>11</v>
      </c>
      <c r="B128" s="222" t="s">
        <v>125</v>
      </c>
      <c r="C128" s="222"/>
      <c r="D128" s="222"/>
      <c r="E128" s="222"/>
      <c r="F128" s="222"/>
      <c r="G128" s="222"/>
      <c r="H128" s="222"/>
      <c r="I128" s="54">
        <v>0</v>
      </c>
      <c r="J128" s="6"/>
    </row>
    <row r="129" spans="1:10" customFormat="1" x14ac:dyDescent="0.2">
      <c r="A129" s="19" t="s">
        <v>14</v>
      </c>
      <c r="B129" s="222" t="s">
        <v>126</v>
      </c>
      <c r="C129" s="222"/>
      <c r="D129" s="222"/>
      <c r="E129" s="222"/>
      <c r="F129" s="222"/>
      <c r="G129" s="222"/>
      <c r="H129" s="222"/>
      <c r="I129" s="54">
        <v>0</v>
      </c>
      <c r="J129" s="6"/>
    </row>
    <row r="130" spans="1:10" customFormat="1" x14ac:dyDescent="0.2">
      <c r="A130" s="228" t="s">
        <v>43</v>
      </c>
      <c r="B130" s="228"/>
      <c r="C130" s="228"/>
      <c r="D130" s="228"/>
      <c r="E130" s="228"/>
      <c r="F130" s="228"/>
      <c r="G130" s="228"/>
      <c r="H130" s="228"/>
      <c r="I130" s="57">
        <f>SUM(I126:I129)</f>
        <v>11.066666666666666</v>
      </c>
      <c r="J130" s="6"/>
    </row>
    <row r="131" spans="1:10" customFormat="1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6"/>
    </row>
    <row r="132" spans="1:10" customFormat="1" x14ac:dyDescent="0.2">
      <c r="A132" s="238" t="s">
        <v>127</v>
      </c>
      <c r="B132" s="238"/>
      <c r="C132" s="238"/>
      <c r="D132" s="238"/>
      <c r="E132" s="238"/>
      <c r="F132" s="238"/>
      <c r="G132" s="238"/>
      <c r="H132" s="238"/>
      <c r="I132" s="238"/>
      <c r="J132" s="6"/>
    </row>
    <row r="133" spans="1:10" customFormat="1" ht="18.75" x14ac:dyDescent="0.2">
      <c r="A133" s="68"/>
      <c r="B133" s="69"/>
      <c r="C133" s="69"/>
      <c r="D133" s="69"/>
      <c r="E133" s="69"/>
      <c r="F133" s="69"/>
      <c r="G133" s="69"/>
      <c r="H133" s="69"/>
      <c r="I133" s="70"/>
      <c r="J133" s="6"/>
    </row>
    <row r="134" spans="1:10" s="6" customFormat="1" ht="15.75" x14ac:dyDescent="0.2">
      <c r="A134" s="237" t="s">
        <v>128</v>
      </c>
      <c r="B134" s="237"/>
      <c r="C134" s="237"/>
      <c r="D134" s="237"/>
      <c r="E134" s="237"/>
      <c r="F134" s="237"/>
      <c r="G134" s="237"/>
      <c r="H134" s="237"/>
      <c r="I134" s="237"/>
    </row>
    <row r="135" spans="1:10" customFormat="1" ht="30" x14ac:dyDescent="0.2">
      <c r="A135" s="43">
        <v>6</v>
      </c>
      <c r="B135" s="239" t="s">
        <v>129</v>
      </c>
      <c r="C135" s="239"/>
      <c r="D135" s="239"/>
      <c r="E135" s="239"/>
      <c r="F135" s="239"/>
      <c r="G135" s="239"/>
      <c r="H135" s="12" t="s">
        <v>57</v>
      </c>
      <c r="I135" s="71" t="s">
        <v>40</v>
      </c>
      <c r="J135" s="6"/>
    </row>
    <row r="136" spans="1:10" customFormat="1" ht="56.25" customHeight="1" x14ac:dyDescent="0.2">
      <c r="A136" s="236" t="s">
        <v>130</v>
      </c>
      <c r="B136" s="236"/>
      <c r="C136" s="236"/>
      <c r="D136" s="236"/>
      <c r="E136" s="236"/>
      <c r="F136" s="236"/>
      <c r="G136" s="236"/>
      <c r="H136" s="72" t="s">
        <v>7</v>
      </c>
      <c r="I136" s="73">
        <f>SUM(I32+I83+I92+I122+I130)</f>
        <v>1536.7522545454544</v>
      </c>
      <c r="J136" s="6"/>
    </row>
    <row r="137" spans="1:10" customFormat="1" ht="15.75" x14ac:dyDescent="0.2">
      <c r="A137" s="1" t="s">
        <v>5</v>
      </c>
      <c r="B137" s="237" t="s">
        <v>131</v>
      </c>
      <c r="C137" s="237"/>
      <c r="D137" s="237"/>
      <c r="E137" s="237"/>
      <c r="F137" s="237"/>
      <c r="G137" s="237"/>
      <c r="H137" s="31">
        <v>0.06</v>
      </c>
      <c r="I137" s="32">
        <f>ROUND(H137*I136,2)</f>
        <v>92.21</v>
      </c>
      <c r="J137" s="6"/>
    </row>
    <row r="138" spans="1:10" customFormat="1" ht="45" customHeight="1" x14ac:dyDescent="0.2">
      <c r="A138" s="236" t="s">
        <v>132</v>
      </c>
      <c r="B138" s="236"/>
      <c r="C138" s="236"/>
      <c r="D138" s="236"/>
      <c r="E138" s="236"/>
      <c r="F138" s="236"/>
      <c r="G138" s="236"/>
      <c r="H138" s="74" t="s">
        <v>7</v>
      </c>
      <c r="I138" s="73">
        <f>SUM(I32+I83+I92+I122+I130+I137)</f>
        <v>1628.9622545454545</v>
      </c>
      <c r="J138" s="6"/>
    </row>
    <row r="139" spans="1:10" customFormat="1" ht="15.75" x14ac:dyDescent="0.2">
      <c r="A139" s="1" t="s">
        <v>8</v>
      </c>
      <c r="B139" s="237" t="s">
        <v>133</v>
      </c>
      <c r="C139" s="237"/>
      <c r="D139" s="237"/>
      <c r="E139" s="237"/>
      <c r="F139" s="237"/>
      <c r="G139" s="237"/>
      <c r="H139" s="31">
        <v>6.7900000000000002E-2</v>
      </c>
      <c r="I139" s="32">
        <f>ROUND(H139*I138,2)</f>
        <v>110.61</v>
      </c>
      <c r="J139" s="6"/>
    </row>
    <row r="140" spans="1:10" customFormat="1" ht="50.25" customHeight="1" x14ac:dyDescent="0.2">
      <c r="A140" s="236" t="s">
        <v>134</v>
      </c>
      <c r="B140" s="236"/>
      <c r="C140" s="236"/>
      <c r="D140" s="236"/>
      <c r="E140" s="236"/>
      <c r="F140" s="236"/>
      <c r="G140" s="236"/>
      <c r="H140" s="74" t="s">
        <v>7</v>
      </c>
      <c r="I140" s="73">
        <f>SUM(I32+I83+I92+I122+I130+I137+I139)</f>
        <v>1739.5722545454544</v>
      </c>
      <c r="J140" s="6"/>
    </row>
    <row r="141" spans="1:10" customFormat="1" ht="15.75" x14ac:dyDescent="0.2">
      <c r="A141" s="1" t="s">
        <v>11</v>
      </c>
      <c r="B141" s="237" t="s">
        <v>135</v>
      </c>
      <c r="C141" s="237"/>
      <c r="D141" s="237"/>
      <c r="E141" s="237"/>
      <c r="F141" s="237"/>
      <c r="G141" s="237"/>
      <c r="H141" s="20" t="s">
        <v>7</v>
      </c>
      <c r="I141" s="45" t="s">
        <v>7</v>
      </c>
      <c r="J141" s="6"/>
    </row>
    <row r="142" spans="1:10" customFormat="1" ht="15.75" x14ac:dyDescent="0.2">
      <c r="A142" s="19"/>
      <c r="B142" s="237" t="s">
        <v>136</v>
      </c>
      <c r="C142" s="237"/>
      <c r="D142" s="237"/>
      <c r="E142" s="237"/>
      <c r="F142" s="237"/>
      <c r="G142" s="237"/>
      <c r="H142" s="20" t="s">
        <v>7</v>
      </c>
      <c r="I142" s="45" t="s">
        <v>7</v>
      </c>
      <c r="J142" s="6"/>
    </row>
    <row r="143" spans="1:10" customFormat="1" ht="15.75" x14ac:dyDescent="0.2">
      <c r="A143" s="19"/>
      <c r="B143" s="232" t="s">
        <v>137</v>
      </c>
      <c r="C143" s="232"/>
      <c r="D143" s="232"/>
      <c r="E143" s="232"/>
      <c r="F143" s="232"/>
      <c r="G143" s="232"/>
      <c r="H143" s="75">
        <v>0.03</v>
      </c>
      <c r="I143" s="65">
        <f>ROUND(($I$140/(1-$H$152))*H143,2)</f>
        <v>55.31</v>
      </c>
    </row>
    <row r="144" spans="1:10" customFormat="1" ht="15.75" x14ac:dyDescent="0.2">
      <c r="A144" s="19"/>
      <c r="B144" s="232" t="s">
        <v>138</v>
      </c>
      <c r="C144" s="232"/>
      <c r="D144" s="232"/>
      <c r="E144" s="232"/>
      <c r="F144" s="232"/>
      <c r="G144" s="232"/>
      <c r="H144" s="75">
        <v>6.4999999999999997E-3</v>
      </c>
      <c r="I144" s="65">
        <f>ROUND(($I$140/(1-$H$152))*H144,2)</f>
        <v>11.98</v>
      </c>
    </row>
    <row r="145" spans="1:13" customFormat="1" ht="15.75" x14ac:dyDescent="0.2">
      <c r="A145" s="19"/>
      <c r="B145" s="233" t="s">
        <v>139</v>
      </c>
      <c r="C145" s="233"/>
      <c r="D145" s="233"/>
      <c r="E145" s="233"/>
      <c r="F145" s="233"/>
      <c r="G145" s="233"/>
      <c r="H145" s="76" t="s">
        <v>7</v>
      </c>
      <c r="I145" s="45" t="s">
        <v>7</v>
      </c>
    </row>
    <row r="146" spans="1:13" customFormat="1" ht="15.75" x14ac:dyDescent="0.2">
      <c r="A146" s="19"/>
      <c r="B146" s="233" t="s">
        <v>140</v>
      </c>
      <c r="C146" s="233"/>
      <c r="D146" s="233"/>
      <c r="E146" s="233"/>
      <c r="F146" s="233"/>
      <c r="G146" s="233"/>
      <c r="H146" s="76" t="s">
        <v>7</v>
      </c>
      <c r="I146" s="45" t="s">
        <v>7</v>
      </c>
    </row>
    <row r="147" spans="1:13" customFormat="1" x14ac:dyDescent="0.2">
      <c r="A147" s="19"/>
      <c r="B147" s="234" t="s">
        <v>141</v>
      </c>
      <c r="C147" s="234"/>
      <c r="D147" s="234"/>
      <c r="E147" s="234"/>
      <c r="F147" s="234"/>
      <c r="G147" s="234"/>
      <c r="H147" s="76" t="s">
        <v>7</v>
      </c>
      <c r="I147" s="45" t="s">
        <v>7</v>
      </c>
    </row>
    <row r="148" spans="1:13" customFormat="1" ht="15.75" x14ac:dyDescent="0.2">
      <c r="A148" s="19"/>
      <c r="B148" s="235" t="s">
        <v>142</v>
      </c>
      <c r="C148" s="235"/>
      <c r="D148" s="235"/>
      <c r="E148" s="235"/>
      <c r="F148" s="235"/>
      <c r="G148" s="235"/>
      <c r="H148" s="76" t="s">
        <v>7</v>
      </c>
      <c r="I148" s="45" t="s">
        <v>7</v>
      </c>
    </row>
    <row r="149" spans="1:13" customFormat="1" ht="15.75" x14ac:dyDescent="0.2">
      <c r="A149" s="19"/>
      <c r="B149" s="232" t="s">
        <v>143</v>
      </c>
      <c r="C149" s="232"/>
      <c r="D149" s="232"/>
      <c r="E149" s="232"/>
      <c r="F149" s="232"/>
      <c r="G149" s="232"/>
      <c r="H149" s="75">
        <v>0.02</v>
      </c>
      <c r="I149" s="65">
        <f>ROUND(($I$140/(1-$H$152))*H149,2)</f>
        <v>36.869999999999997</v>
      </c>
    </row>
    <row r="150" spans="1:13" customFormat="1" x14ac:dyDescent="0.2">
      <c r="A150" s="228" t="s">
        <v>43</v>
      </c>
      <c r="B150" s="228"/>
      <c r="C150" s="228"/>
      <c r="D150" s="228"/>
      <c r="E150" s="228"/>
      <c r="F150" s="228"/>
      <c r="G150" s="228"/>
      <c r="H150" s="228"/>
      <c r="I150" s="38">
        <f>I137+I139+I143+I144+I149</f>
        <v>306.98</v>
      </c>
    </row>
    <row r="151" spans="1:13" customFormat="1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</row>
    <row r="152" spans="1:13" customFormat="1" x14ac:dyDescent="0.2">
      <c r="A152" s="229" t="s">
        <v>144</v>
      </c>
      <c r="B152" s="229"/>
      <c r="C152" s="229"/>
      <c r="D152" s="229"/>
      <c r="E152" s="229"/>
      <c r="F152" s="229"/>
      <c r="G152" s="229"/>
      <c r="H152" s="77">
        <f>SUM(H143:H149)</f>
        <v>5.6499999999999995E-2</v>
      </c>
      <c r="I152" s="78">
        <f>SUM(I143:I149)</f>
        <v>104.16</v>
      </c>
    </row>
    <row r="153" spans="1:13" customFormat="1" x14ac:dyDescent="0.2">
      <c r="A153" s="230" t="s">
        <v>145</v>
      </c>
      <c r="B153" s="230"/>
      <c r="C153" s="231" t="s">
        <v>146</v>
      </c>
      <c r="D153" s="231"/>
      <c r="E153" s="231"/>
      <c r="F153" s="231"/>
      <c r="G153" s="231"/>
      <c r="H153" s="231"/>
      <c r="I153" s="231"/>
    </row>
    <row r="154" spans="1:13" customFormat="1" x14ac:dyDescent="0.2">
      <c r="A154" s="230"/>
      <c r="B154" s="230"/>
      <c r="C154" s="231" t="s">
        <v>147</v>
      </c>
      <c r="D154" s="231"/>
      <c r="E154" s="231"/>
      <c r="F154" s="231"/>
      <c r="G154" s="231"/>
      <c r="H154" s="231"/>
      <c r="I154" s="231"/>
    </row>
    <row r="155" spans="1:13" customFormat="1" x14ac:dyDescent="0.2">
      <c r="A155" s="230"/>
      <c r="B155" s="230"/>
      <c r="C155" s="231" t="s">
        <v>148</v>
      </c>
      <c r="D155" s="231"/>
      <c r="E155" s="231"/>
      <c r="F155" s="231"/>
      <c r="G155" s="231"/>
      <c r="H155" s="231"/>
      <c r="I155" s="231"/>
    </row>
    <row r="156" spans="1:1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</row>
    <row r="157" spans="1:13" customFormat="1" ht="30.75" customHeight="1" x14ac:dyDescent="0.2">
      <c r="A157" s="225" t="s">
        <v>149</v>
      </c>
      <c r="B157" s="225"/>
      <c r="C157" s="225"/>
      <c r="D157" s="225"/>
      <c r="E157" s="225"/>
      <c r="F157" s="225"/>
      <c r="G157" s="225"/>
      <c r="H157" s="225"/>
      <c r="I157" s="225"/>
    </row>
    <row r="158" spans="1:13" customFormat="1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</row>
    <row r="159" spans="1:13" customFormat="1" ht="15.75" x14ac:dyDescent="0.2">
      <c r="A159" s="226" t="s">
        <v>150</v>
      </c>
      <c r="B159" s="226"/>
      <c r="C159" s="226"/>
      <c r="D159" s="226"/>
      <c r="E159" s="226"/>
      <c r="F159" s="226"/>
      <c r="G159" s="226"/>
      <c r="H159" s="226"/>
      <c r="I159" s="226"/>
      <c r="J159" s="6"/>
      <c r="K159" s="6"/>
      <c r="L159" s="6"/>
      <c r="M159" s="6"/>
    </row>
    <row r="160" spans="1:13" customFormat="1" ht="15" x14ac:dyDescent="0.2">
      <c r="A160" s="227" t="s">
        <v>151</v>
      </c>
      <c r="B160" s="227"/>
      <c r="C160" s="227"/>
      <c r="D160" s="227"/>
      <c r="E160" s="227"/>
      <c r="F160" s="227"/>
      <c r="G160" s="227"/>
      <c r="H160" s="227"/>
      <c r="I160" s="4" t="s">
        <v>49</v>
      </c>
      <c r="J160" s="6"/>
      <c r="K160" s="6"/>
      <c r="L160" s="6"/>
      <c r="M160" s="6"/>
    </row>
    <row r="161" spans="1:13" customFormat="1" x14ac:dyDescent="0.2">
      <c r="A161" s="79" t="s">
        <v>5</v>
      </c>
      <c r="B161" s="222" t="s">
        <v>152</v>
      </c>
      <c r="C161" s="222"/>
      <c r="D161" s="222"/>
      <c r="E161" s="222"/>
      <c r="F161" s="222"/>
      <c r="G161" s="222"/>
      <c r="H161" s="222"/>
      <c r="I161" s="80">
        <f>I32</f>
        <v>588.19472727272728</v>
      </c>
      <c r="J161" s="6"/>
      <c r="K161" s="81"/>
      <c r="L161" s="6"/>
      <c r="M161" s="6"/>
    </row>
    <row r="162" spans="1:13" customFormat="1" x14ac:dyDescent="0.2">
      <c r="A162" s="79" t="s">
        <v>8</v>
      </c>
      <c r="B162" s="222" t="s">
        <v>45</v>
      </c>
      <c r="C162" s="222"/>
      <c r="D162" s="222"/>
      <c r="E162" s="222"/>
      <c r="F162" s="222"/>
      <c r="G162" s="222"/>
      <c r="H162" s="222"/>
      <c r="I162" s="54">
        <f>I83</f>
        <v>814.5788</v>
      </c>
      <c r="J162" s="6"/>
      <c r="K162" s="6"/>
      <c r="L162" s="6"/>
      <c r="M162" s="6"/>
    </row>
    <row r="163" spans="1:13" customFormat="1" x14ac:dyDescent="0.2">
      <c r="A163" s="79" t="s">
        <v>11</v>
      </c>
      <c r="B163" s="222" t="s">
        <v>153</v>
      </c>
      <c r="C163" s="222"/>
      <c r="D163" s="222"/>
      <c r="E163" s="222"/>
      <c r="F163" s="222"/>
      <c r="G163" s="222"/>
      <c r="H163" s="222"/>
      <c r="I163" s="54">
        <f>I92</f>
        <v>40.31</v>
      </c>
      <c r="J163" s="6"/>
      <c r="K163" s="6"/>
      <c r="L163" s="6"/>
      <c r="M163" s="6"/>
    </row>
    <row r="164" spans="1:13" customFormat="1" x14ac:dyDescent="0.2">
      <c r="A164" s="79" t="s">
        <v>14</v>
      </c>
      <c r="B164" s="222" t="s">
        <v>154</v>
      </c>
      <c r="C164" s="222"/>
      <c r="D164" s="222"/>
      <c r="E164" s="222"/>
      <c r="F164" s="222"/>
      <c r="G164" s="222"/>
      <c r="H164" s="222"/>
      <c r="I164" s="54">
        <f>I122</f>
        <v>82.602060606060604</v>
      </c>
      <c r="J164" s="6"/>
      <c r="K164" s="6"/>
      <c r="L164" s="6"/>
      <c r="M164" s="6"/>
    </row>
    <row r="165" spans="1:13" customFormat="1" x14ac:dyDescent="0.2">
      <c r="A165" s="79" t="s">
        <v>16</v>
      </c>
      <c r="B165" s="222" t="s">
        <v>155</v>
      </c>
      <c r="C165" s="222"/>
      <c r="D165" s="222"/>
      <c r="E165" s="222"/>
      <c r="F165" s="222"/>
      <c r="G165" s="222"/>
      <c r="H165" s="222"/>
      <c r="I165" s="54">
        <f>I130</f>
        <v>11.066666666666666</v>
      </c>
      <c r="J165" s="6"/>
      <c r="K165" s="6"/>
      <c r="L165" s="6"/>
      <c r="M165" s="6"/>
    </row>
    <row r="166" spans="1:13" customFormat="1" x14ac:dyDescent="0.2">
      <c r="A166" s="217" t="s">
        <v>156</v>
      </c>
      <c r="B166" s="217"/>
      <c r="C166" s="217"/>
      <c r="D166" s="217"/>
      <c r="E166" s="217"/>
      <c r="F166" s="217"/>
      <c r="G166" s="217"/>
      <c r="H166" s="217"/>
      <c r="I166" s="57">
        <f>SUM(I161:I165)</f>
        <v>1536.7522545454544</v>
      </c>
      <c r="J166" s="6"/>
      <c r="K166" s="6"/>
      <c r="L166" s="6"/>
      <c r="M166" s="6"/>
    </row>
    <row r="167" spans="1:13" customFormat="1" x14ac:dyDescent="0.2">
      <c r="A167" s="82" t="s">
        <v>65</v>
      </c>
      <c r="B167" s="223" t="s">
        <v>157</v>
      </c>
      <c r="C167" s="223"/>
      <c r="D167" s="223"/>
      <c r="E167" s="223"/>
      <c r="F167" s="223"/>
      <c r="G167" s="223"/>
      <c r="H167" s="223"/>
      <c r="I167" s="54">
        <f>I150</f>
        <v>306.98</v>
      </c>
      <c r="J167" s="6"/>
      <c r="K167" s="6"/>
      <c r="L167" s="6"/>
      <c r="M167" s="6"/>
    </row>
    <row r="168" spans="1:13" customFormat="1" x14ac:dyDescent="0.2">
      <c r="A168" s="217" t="s">
        <v>158</v>
      </c>
      <c r="B168" s="217"/>
      <c r="C168" s="217"/>
      <c r="D168" s="217"/>
      <c r="E168" s="217"/>
      <c r="F168" s="217"/>
      <c r="G168" s="217"/>
      <c r="H168" s="217"/>
      <c r="I168" s="57">
        <f>SUM(I166:I167)</f>
        <v>1843.7322545454545</v>
      </c>
      <c r="J168" s="6"/>
      <c r="K168" s="6"/>
      <c r="L168" s="6"/>
      <c r="M168" s="6"/>
    </row>
    <row r="169" spans="1:13" customFormat="1" x14ac:dyDescent="0.2">
      <c r="A169" s="83"/>
      <c r="B169" s="83"/>
      <c r="C169" s="83"/>
      <c r="D169" s="83"/>
      <c r="E169" s="83"/>
      <c r="F169" s="83"/>
      <c r="G169" s="83"/>
      <c r="H169" s="84"/>
      <c r="I169" s="85"/>
      <c r="J169" s="6"/>
      <c r="K169" s="86"/>
      <c r="L169" s="7"/>
      <c r="M169" s="87"/>
    </row>
    <row r="170" spans="1:13" customFormat="1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7"/>
      <c r="K170" s="6"/>
      <c r="L170" s="6"/>
      <c r="M170" s="6"/>
    </row>
    <row r="171" spans="1:13" customFormat="1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6"/>
      <c r="K171" s="6"/>
      <c r="L171" s="6"/>
      <c r="M171" s="6"/>
    </row>
    <row r="172" spans="1:13" customFormat="1" ht="15" x14ac:dyDescent="0.2">
      <c r="A172" s="215" t="s">
        <v>159</v>
      </c>
      <c r="B172" s="215"/>
      <c r="C172" s="215"/>
      <c r="D172" s="215"/>
      <c r="E172" s="215"/>
      <c r="F172" s="215"/>
      <c r="G172" s="215"/>
      <c r="H172" s="215"/>
      <c r="I172" s="215"/>
      <c r="J172" s="6"/>
      <c r="K172" s="6"/>
      <c r="L172" s="6"/>
      <c r="M172" s="6"/>
    </row>
    <row r="173" spans="1:13" customFormat="1" ht="48" customHeight="1" x14ac:dyDescent="0.2">
      <c r="A173" s="220" t="s">
        <v>160</v>
      </c>
      <c r="B173" s="220"/>
      <c r="C173" s="221" t="s">
        <v>161</v>
      </c>
      <c r="D173" s="221"/>
      <c r="E173" s="89" t="s">
        <v>162</v>
      </c>
      <c r="F173" s="221" t="s">
        <v>163</v>
      </c>
      <c r="G173" s="221"/>
      <c r="H173" s="88" t="s">
        <v>164</v>
      </c>
      <c r="I173" s="88" t="s">
        <v>165</v>
      </c>
      <c r="J173" s="6"/>
      <c r="K173" s="6"/>
      <c r="L173" s="6"/>
      <c r="M173" s="6"/>
    </row>
    <row r="174" spans="1:13" customFormat="1" x14ac:dyDescent="0.2">
      <c r="A174" s="213" t="s">
        <v>185</v>
      </c>
      <c r="B174" s="213"/>
      <c r="C174" s="214">
        <f>I168</f>
        <v>1843.7322545454545</v>
      </c>
      <c r="D174" s="214"/>
      <c r="E174" s="91">
        <v>1</v>
      </c>
      <c r="F174" s="214">
        <f>C174*E174</f>
        <v>1843.7322545454545</v>
      </c>
      <c r="G174" s="214"/>
      <c r="H174" s="92">
        <v>1</v>
      </c>
      <c r="I174" s="90">
        <f>F174*H174</f>
        <v>1843.7322545454545</v>
      </c>
      <c r="J174" s="6"/>
      <c r="K174" s="6"/>
      <c r="L174" s="6"/>
      <c r="M174" s="6"/>
    </row>
    <row r="175" spans="1:13" customFormat="1" x14ac:dyDescent="0.2">
      <c r="A175" s="212"/>
      <c r="B175" s="212"/>
      <c r="C175" s="212"/>
      <c r="D175" s="212"/>
      <c r="E175" s="212"/>
      <c r="F175" s="212"/>
      <c r="G175" s="212"/>
      <c r="H175" s="212"/>
      <c r="I175" s="93"/>
      <c r="J175" s="6"/>
      <c r="K175" s="6"/>
    </row>
    <row r="176" spans="1:13" customFormat="1" ht="15" x14ac:dyDescent="0.2">
      <c r="A176" s="215" t="s">
        <v>167</v>
      </c>
      <c r="B176" s="215"/>
      <c r="C176" s="215"/>
      <c r="D176" s="215"/>
      <c r="E176" s="215"/>
      <c r="F176" s="215"/>
      <c r="G176" s="215"/>
      <c r="H176" s="215"/>
      <c r="I176" s="215"/>
      <c r="J176" s="6"/>
      <c r="K176" s="6"/>
    </row>
    <row r="177" spans="1:11" customFormat="1" ht="15.75" x14ac:dyDescent="0.2">
      <c r="A177" s="216" t="s">
        <v>168</v>
      </c>
      <c r="B177" s="216"/>
      <c r="C177" s="216"/>
      <c r="D177" s="216"/>
      <c r="E177" s="216"/>
      <c r="F177" s="216"/>
      <c r="G177" s="216"/>
      <c r="H177" s="216"/>
      <c r="I177" s="216"/>
      <c r="J177" s="6"/>
      <c r="K177" s="6"/>
    </row>
    <row r="178" spans="1:11" customFormat="1" ht="15" x14ac:dyDescent="0.2">
      <c r="A178" s="210" t="s">
        <v>169</v>
      </c>
      <c r="B178" s="210"/>
      <c r="C178" s="210"/>
      <c r="D178" s="210"/>
      <c r="E178" s="210"/>
      <c r="F178" s="210"/>
      <c r="G178" s="210"/>
      <c r="H178" s="210"/>
      <c r="I178" s="94" t="s">
        <v>49</v>
      </c>
      <c r="J178" s="6"/>
      <c r="K178" s="6"/>
    </row>
    <row r="179" spans="1:11" customFormat="1" ht="15" x14ac:dyDescent="0.2">
      <c r="A179" s="95" t="s">
        <v>5</v>
      </c>
      <c r="B179" s="211" t="s">
        <v>170</v>
      </c>
      <c r="C179" s="211"/>
      <c r="D179" s="211"/>
      <c r="E179" s="211"/>
      <c r="F179" s="211"/>
      <c r="G179" s="211"/>
      <c r="H179" s="211"/>
      <c r="I179" s="96">
        <f>C174</f>
        <v>1843.7322545454545</v>
      </c>
      <c r="J179" s="6"/>
      <c r="K179" s="6"/>
    </row>
    <row r="180" spans="1:11" customFormat="1" ht="15" x14ac:dyDescent="0.2">
      <c r="A180" s="95" t="s">
        <v>8</v>
      </c>
      <c r="B180" s="211" t="s">
        <v>171</v>
      </c>
      <c r="C180" s="211"/>
      <c r="D180" s="211"/>
      <c r="E180" s="211"/>
      <c r="F180" s="211"/>
      <c r="G180" s="211"/>
      <c r="H180" s="211"/>
      <c r="I180" s="96">
        <f>C174*H174</f>
        <v>1843.7322545454545</v>
      </c>
      <c r="J180" s="6"/>
      <c r="K180" s="6"/>
    </row>
    <row r="181" spans="1:11" customFormat="1" ht="15" x14ac:dyDescent="0.2">
      <c r="A181" s="95" t="s">
        <v>11</v>
      </c>
      <c r="B181" s="211" t="s">
        <v>15</v>
      </c>
      <c r="C181" s="211"/>
      <c r="D181" s="211"/>
      <c r="E181" s="211"/>
      <c r="F181" s="211"/>
      <c r="G181" s="211"/>
      <c r="H181" s="211"/>
      <c r="I181" s="97" t="s">
        <v>273</v>
      </c>
      <c r="J181" s="159">
        <f>I174*12</f>
        <v>22124.787054545453</v>
      </c>
      <c r="K181" s="6"/>
    </row>
    <row r="182" spans="1:11" customFormat="1" ht="15" x14ac:dyDescent="0.2">
      <c r="A182" s="95" t="s">
        <v>14</v>
      </c>
      <c r="B182" s="211" t="s">
        <v>172</v>
      </c>
      <c r="C182" s="211"/>
      <c r="D182" s="211"/>
      <c r="E182" s="211"/>
      <c r="F182" s="211"/>
      <c r="G182" s="211"/>
      <c r="H182" s="211"/>
      <c r="I182" s="96">
        <f>(I180*8)+(I180/30*15)</f>
        <v>15671.724163636363</v>
      </c>
      <c r="J182" s="6"/>
      <c r="K182" s="99"/>
    </row>
    <row r="183" spans="1:11" customFormat="1" x14ac:dyDescent="0.2">
      <c r="A183" s="212"/>
      <c r="B183" s="212"/>
      <c r="C183" s="212"/>
      <c r="D183" s="212"/>
      <c r="E183" s="212"/>
      <c r="F183" s="212"/>
      <c r="G183" s="212"/>
      <c r="H183" s="212"/>
      <c r="I183" s="212"/>
      <c r="J183" s="6"/>
      <c r="K183" s="6"/>
    </row>
    <row r="184" spans="1:11" customFormat="1" x14ac:dyDescent="0.2">
      <c r="A184" s="100"/>
      <c r="B184" s="100"/>
      <c r="C184" s="100"/>
      <c r="D184" s="100"/>
      <c r="E184" s="100"/>
      <c r="F184" s="100"/>
      <c r="G184" s="100"/>
      <c r="H184" s="100"/>
      <c r="I184" s="101"/>
      <c r="J184" s="6"/>
      <c r="K184" s="6"/>
    </row>
    <row r="185" spans="1:11" customFormat="1" x14ac:dyDescent="0.2">
      <c r="A185" s="209" t="s">
        <v>290</v>
      </c>
      <c r="B185" s="209"/>
      <c r="C185" s="209"/>
      <c r="D185" s="100"/>
      <c r="E185" s="100"/>
      <c r="F185" s="100"/>
      <c r="G185" s="100"/>
      <c r="H185" s="100"/>
      <c r="I185" s="101"/>
      <c r="J185" s="6"/>
      <c r="K185" s="6"/>
    </row>
    <row r="186" spans="1:11" x14ac:dyDescent="0.2">
      <c r="A186" s="209"/>
      <c r="B186" s="209"/>
      <c r="C186" s="209"/>
    </row>
    <row r="187" spans="1:11" x14ac:dyDescent="0.2">
      <c r="A187" s="209"/>
      <c r="B187" s="209"/>
      <c r="C187" s="209"/>
    </row>
    <row r="188" spans="1:11" x14ac:dyDescent="0.2">
      <c r="A188" s="209"/>
      <c r="B188" s="209"/>
      <c r="C188" s="209"/>
    </row>
    <row r="189" spans="1:11" x14ac:dyDescent="0.2">
      <c r="A189" s="209"/>
      <c r="B189" s="209"/>
      <c r="C189" s="209"/>
    </row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1048397" customFormat="1" x14ac:dyDescent="0.2"/>
    <row r="1048398" customFormat="1" x14ac:dyDescent="0.2"/>
    <row r="1048399" customFormat="1" x14ac:dyDescent="0.2"/>
    <row r="1048400" customFormat="1" x14ac:dyDescent="0.2"/>
  </sheetData>
  <mergeCells count="233">
    <mergeCell ref="A6:I6"/>
    <mergeCell ref="A7:I7"/>
    <mergeCell ref="B8:G8"/>
    <mergeCell ref="H8:I8"/>
    <mergeCell ref="B9:G9"/>
    <mergeCell ref="H9:I9"/>
    <mergeCell ref="A1:I1"/>
    <mergeCell ref="A2:I2"/>
    <mergeCell ref="A3:I3"/>
    <mergeCell ref="A4:E4"/>
    <mergeCell ref="F4:I4"/>
    <mergeCell ref="A5:E5"/>
    <mergeCell ref="F5:I5"/>
    <mergeCell ref="A13:I13"/>
    <mergeCell ref="A14:E14"/>
    <mergeCell ref="F14:G14"/>
    <mergeCell ref="H14:I14"/>
    <mergeCell ref="A15:E15"/>
    <mergeCell ref="F15:G15"/>
    <mergeCell ref="H15:I15"/>
    <mergeCell ref="B10:G10"/>
    <mergeCell ref="H10:I10"/>
    <mergeCell ref="B11:G11"/>
    <mergeCell ref="H11:I11"/>
    <mergeCell ref="B12:G12"/>
    <mergeCell ref="H12:I12"/>
    <mergeCell ref="DI19:DP19"/>
    <mergeCell ref="Y19:AF19"/>
    <mergeCell ref="AG19:AN19"/>
    <mergeCell ref="AO19:AV19"/>
    <mergeCell ref="AW19:BD19"/>
    <mergeCell ref="BE19:BL19"/>
    <mergeCell ref="BM19:BT19"/>
    <mergeCell ref="A16:I16"/>
    <mergeCell ref="A17:I17"/>
    <mergeCell ref="A18:I18"/>
    <mergeCell ref="A19:I19"/>
    <mergeCell ref="J19:P19"/>
    <mergeCell ref="Q19:X19"/>
    <mergeCell ref="HI19:HP19"/>
    <mergeCell ref="HQ19:HX19"/>
    <mergeCell ref="HY19:IF19"/>
    <mergeCell ref="IG19:IN19"/>
    <mergeCell ref="IO19:IV19"/>
    <mergeCell ref="B20:G20"/>
    <mergeCell ref="H20:I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B24:G24"/>
    <mergeCell ref="H24:I24"/>
    <mergeCell ref="A25:I25"/>
    <mergeCell ref="A26:I26"/>
    <mergeCell ref="A27:I27"/>
    <mergeCell ref="A28:I28"/>
    <mergeCell ref="B21:G21"/>
    <mergeCell ref="H21:I21"/>
    <mergeCell ref="B22:G22"/>
    <mergeCell ref="H22:I22"/>
    <mergeCell ref="B23:G23"/>
    <mergeCell ref="H23:I23"/>
    <mergeCell ref="A35:I35"/>
    <mergeCell ref="A36:I36"/>
    <mergeCell ref="B37:H37"/>
    <mergeCell ref="B38:G38"/>
    <mergeCell ref="B39:G39"/>
    <mergeCell ref="A40:H40"/>
    <mergeCell ref="B29:G29"/>
    <mergeCell ref="B30:H30"/>
    <mergeCell ref="B31:G31"/>
    <mergeCell ref="A32:H32"/>
    <mergeCell ref="A33:I33"/>
    <mergeCell ref="A34:I34"/>
    <mergeCell ref="B47:G47"/>
    <mergeCell ref="B48:G48"/>
    <mergeCell ref="B49:C49"/>
    <mergeCell ref="B50:G50"/>
    <mergeCell ref="B51:G51"/>
    <mergeCell ref="B52:G52"/>
    <mergeCell ref="B41:H41"/>
    <mergeCell ref="A42:G42"/>
    <mergeCell ref="A43:I43"/>
    <mergeCell ref="A44:I44"/>
    <mergeCell ref="A45:I45"/>
    <mergeCell ref="B46:G46"/>
    <mergeCell ref="B60:H60"/>
    <mergeCell ref="B61:H61"/>
    <mergeCell ref="B62:G62"/>
    <mergeCell ref="B63:G63"/>
    <mergeCell ref="B64:G64"/>
    <mergeCell ref="B65:G65"/>
    <mergeCell ref="B53:G53"/>
    <mergeCell ref="B54:G54"/>
    <mergeCell ref="A55:G55"/>
    <mergeCell ref="A57:I57"/>
    <mergeCell ref="A58:I58"/>
    <mergeCell ref="A59:I59"/>
    <mergeCell ref="B72:H72"/>
    <mergeCell ref="B73:H73"/>
    <mergeCell ref="B74:H74"/>
    <mergeCell ref="A75:I75"/>
    <mergeCell ref="A76:I76"/>
    <mergeCell ref="A77:I77"/>
    <mergeCell ref="B66:H66"/>
    <mergeCell ref="B67:G67"/>
    <mergeCell ref="B68:G68"/>
    <mergeCell ref="B69:G69"/>
    <mergeCell ref="B70:H70"/>
    <mergeCell ref="B71:H71"/>
    <mergeCell ref="A84:I84"/>
    <mergeCell ref="A85:I85"/>
    <mergeCell ref="B86:H86"/>
    <mergeCell ref="B87:H87"/>
    <mergeCell ref="B88:H88"/>
    <mergeCell ref="B89:H89"/>
    <mergeCell ref="A78:I78"/>
    <mergeCell ref="B79:H79"/>
    <mergeCell ref="B80:H80"/>
    <mergeCell ref="B81:H81"/>
    <mergeCell ref="B82:H82"/>
    <mergeCell ref="A83:H83"/>
    <mergeCell ref="A96:H96"/>
    <mergeCell ref="A97:I97"/>
    <mergeCell ref="B98:H98"/>
    <mergeCell ref="B99:H99"/>
    <mergeCell ref="B100:H100"/>
    <mergeCell ref="B101:H101"/>
    <mergeCell ref="B90:H90"/>
    <mergeCell ref="B91:G91"/>
    <mergeCell ref="A92:H92"/>
    <mergeCell ref="A93:I93"/>
    <mergeCell ref="A94:I94"/>
    <mergeCell ref="A95:I95"/>
    <mergeCell ref="A108:I108"/>
    <mergeCell ref="A109:I109"/>
    <mergeCell ref="B110:H110"/>
    <mergeCell ref="B111:H111"/>
    <mergeCell ref="A112:H112"/>
    <mergeCell ref="B113:H113"/>
    <mergeCell ref="B102:H102"/>
    <mergeCell ref="B103:H103"/>
    <mergeCell ref="B104:H104"/>
    <mergeCell ref="A105:H105"/>
    <mergeCell ref="B106:H106"/>
    <mergeCell ref="A107:H107"/>
    <mergeCell ref="B120:H120"/>
    <mergeCell ref="B121:H121"/>
    <mergeCell ref="A122:H122"/>
    <mergeCell ref="A123:I123"/>
    <mergeCell ref="A124:I124"/>
    <mergeCell ref="B125:H125"/>
    <mergeCell ref="A114:H114"/>
    <mergeCell ref="A115:I115"/>
    <mergeCell ref="A116:I116"/>
    <mergeCell ref="A117:I117"/>
    <mergeCell ref="A118:I118"/>
    <mergeCell ref="B119:H119"/>
    <mergeCell ref="A132:I132"/>
    <mergeCell ref="A134:I134"/>
    <mergeCell ref="B135:G135"/>
    <mergeCell ref="A136:G136"/>
    <mergeCell ref="B137:G137"/>
    <mergeCell ref="A138:G138"/>
    <mergeCell ref="B126:H126"/>
    <mergeCell ref="B127:H127"/>
    <mergeCell ref="B128:H128"/>
    <mergeCell ref="B129:H129"/>
    <mergeCell ref="A130:H130"/>
    <mergeCell ref="A131:I131"/>
    <mergeCell ref="B145:G145"/>
    <mergeCell ref="B146:G146"/>
    <mergeCell ref="B147:G147"/>
    <mergeCell ref="B148:G148"/>
    <mergeCell ref="B149:G149"/>
    <mergeCell ref="A150:H150"/>
    <mergeCell ref="B139:G139"/>
    <mergeCell ref="A140:G140"/>
    <mergeCell ref="B141:G141"/>
    <mergeCell ref="B142:G142"/>
    <mergeCell ref="B143:G143"/>
    <mergeCell ref="B144:G144"/>
    <mergeCell ref="A156:I156"/>
    <mergeCell ref="A157:I157"/>
    <mergeCell ref="A158:I158"/>
    <mergeCell ref="A159:I159"/>
    <mergeCell ref="A160:H160"/>
    <mergeCell ref="B161:H161"/>
    <mergeCell ref="A151:I151"/>
    <mergeCell ref="A152:G152"/>
    <mergeCell ref="A153:B155"/>
    <mergeCell ref="C153:I153"/>
    <mergeCell ref="C154:I154"/>
    <mergeCell ref="C155:I155"/>
    <mergeCell ref="A168:H168"/>
    <mergeCell ref="A170:I170"/>
    <mergeCell ref="A171:I171"/>
    <mergeCell ref="A172:I172"/>
    <mergeCell ref="A173:B173"/>
    <mergeCell ref="C173:D173"/>
    <mergeCell ref="F173:G173"/>
    <mergeCell ref="B162:H162"/>
    <mergeCell ref="B163:H163"/>
    <mergeCell ref="B164:H164"/>
    <mergeCell ref="B165:H165"/>
    <mergeCell ref="A166:H166"/>
    <mergeCell ref="B167:H167"/>
    <mergeCell ref="A185:C189"/>
    <mergeCell ref="A178:H178"/>
    <mergeCell ref="B179:H179"/>
    <mergeCell ref="B180:H180"/>
    <mergeCell ref="B181:H181"/>
    <mergeCell ref="B182:H182"/>
 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204722" right="0.51181102362204722" top="0.78740157480314965" bottom="0.78740157480314965" header="0.31496062992125984" footer="0.31496062992125984"/>
  <pageSetup paperSize="9" scale="81" fitToWidth="0" fitToHeight="0" orientation="portrait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W1048400"/>
  <sheetViews>
    <sheetView view="pageBreakPreview" topLeftCell="A140" zoomScale="60" zoomScaleNormal="100" workbookViewId="0">
      <selection sqref="A1:I189"/>
    </sheetView>
  </sheetViews>
  <sheetFormatPr defaultRowHeight="14.25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3.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256" customFormat="1" ht="15.75" x14ac:dyDescent="0.2">
      <c r="A1" s="270" t="s">
        <v>173</v>
      </c>
      <c r="B1" s="270"/>
      <c r="C1" s="270"/>
      <c r="D1" s="270"/>
      <c r="E1" s="270"/>
      <c r="F1" s="270"/>
      <c r="G1" s="270"/>
      <c r="H1" s="270"/>
      <c r="I1" s="270"/>
    </row>
    <row r="2" spans="1:256" customFormat="1" ht="15.75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256" customFormat="1" ht="33.75" customHeight="1" x14ac:dyDescent="0.2">
      <c r="A3" s="271" t="s">
        <v>287</v>
      </c>
      <c r="B3" s="271"/>
      <c r="C3" s="271"/>
      <c r="D3" s="271"/>
      <c r="E3" s="271"/>
      <c r="F3" s="271"/>
      <c r="G3" s="271"/>
      <c r="H3" s="271"/>
      <c r="I3" s="271"/>
    </row>
    <row r="4" spans="1:256" customForma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256" customFormat="1" x14ac:dyDescent="0.2">
      <c r="A5" s="222" t="s">
        <v>3</v>
      </c>
      <c r="B5" s="222"/>
      <c r="C5" s="222"/>
      <c r="D5" s="222"/>
      <c r="E5" s="222"/>
      <c r="F5" s="268" t="s">
        <v>291</v>
      </c>
      <c r="G5" s="268"/>
      <c r="H5" s="268"/>
      <c r="I5" s="268"/>
    </row>
    <row r="6" spans="1:256" customFormat="1" x14ac:dyDescent="0.2">
      <c r="A6" s="222" t="s">
        <v>279</v>
      </c>
      <c r="B6" s="222"/>
      <c r="C6" s="222"/>
      <c r="D6" s="222"/>
      <c r="E6" s="222"/>
      <c r="F6" s="222"/>
      <c r="G6" s="222"/>
      <c r="H6" s="222"/>
      <c r="I6" s="222"/>
    </row>
    <row r="7" spans="1:256" customFormat="1" ht="15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256" customForma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256" customForma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187</v>
      </c>
      <c r="I9" s="268"/>
    </row>
    <row r="10" spans="1:256" customForma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13</v>
      </c>
      <c r="I10" s="272"/>
    </row>
    <row r="11" spans="1:256" customForma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256" customForma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256" customFormat="1" ht="15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256" customForma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256" customFormat="1" x14ac:dyDescent="0.2">
      <c r="A15" s="263" t="s">
        <v>181</v>
      </c>
      <c r="B15" s="263"/>
      <c r="C15" s="263"/>
      <c r="D15" s="263"/>
      <c r="E15" s="263"/>
      <c r="F15" s="263" t="s">
        <v>26</v>
      </c>
      <c r="G15" s="263"/>
      <c r="H15" s="264">
        <v>1</v>
      </c>
      <c r="I15" s="264"/>
    </row>
    <row r="16" spans="1:256" customForma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7"/>
      <c r="K16" s="8"/>
      <c r="L16" s="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9.5" x14ac:dyDescent="0.2">
      <c r="A17" s="261" t="s">
        <v>28</v>
      </c>
      <c r="B17" s="261"/>
      <c r="C17" s="261"/>
      <c r="D17" s="261"/>
      <c r="E17" s="261"/>
      <c r="F17" s="261"/>
      <c r="G17" s="261"/>
      <c r="H17" s="261"/>
      <c r="I17" s="261"/>
      <c r="J17" s="7"/>
      <c r="K17" s="8"/>
      <c r="L17" s="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10" customFormat="1" ht="15" x14ac:dyDescent="0.2">
      <c r="A19" s="227" t="s">
        <v>29</v>
      </c>
      <c r="B19" s="227"/>
      <c r="C19" s="227"/>
      <c r="D19" s="227"/>
      <c r="E19" s="227"/>
      <c r="F19" s="227"/>
      <c r="G19" s="227"/>
      <c r="H19" s="227"/>
      <c r="I19" s="227"/>
      <c r="J19" s="262"/>
      <c r="K19" s="262"/>
      <c r="L19" s="262"/>
      <c r="M19" s="262"/>
      <c r="N19" s="262"/>
      <c r="O19" s="262"/>
      <c r="P19" s="262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</row>
    <row r="20" spans="1:256" customFormat="1" ht="15" x14ac:dyDescent="0.2">
      <c r="A20" s="2">
        <v>1</v>
      </c>
      <c r="B20" s="222" t="s">
        <v>30</v>
      </c>
      <c r="C20" s="222"/>
      <c r="D20" s="222"/>
      <c r="E20" s="222"/>
      <c r="F20" s="222"/>
      <c r="G20" s="222"/>
      <c r="H20" s="259" t="s">
        <v>175</v>
      </c>
      <c r="I20" s="25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customFormat="1" ht="15" x14ac:dyDescent="0.2">
      <c r="A21" s="2">
        <v>2</v>
      </c>
      <c r="B21" s="222" t="s">
        <v>32</v>
      </c>
      <c r="C21" s="222"/>
      <c r="D21" s="222"/>
      <c r="E21" s="222"/>
      <c r="F21" s="222"/>
      <c r="G21" s="222"/>
      <c r="H21" s="258">
        <v>5143</v>
      </c>
      <c r="I21" s="25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customFormat="1" ht="15" x14ac:dyDescent="0.2">
      <c r="A22" s="2">
        <v>3</v>
      </c>
      <c r="B22" s="222" t="s">
        <v>33</v>
      </c>
      <c r="C22" s="222"/>
      <c r="D22" s="222"/>
      <c r="E22" s="222"/>
      <c r="F22" s="222"/>
      <c r="G22" s="222"/>
      <c r="H22" s="259">
        <v>1540.51</v>
      </c>
      <c r="I22" s="25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" x14ac:dyDescent="0.2">
      <c r="A23" s="2">
        <v>4</v>
      </c>
      <c r="B23" s="222" t="s">
        <v>34</v>
      </c>
      <c r="C23" s="222"/>
      <c r="D23" s="222"/>
      <c r="E23" s="222"/>
      <c r="F23" s="222"/>
      <c r="G23" s="222"/>
      <c r="H23" s="257" t="str">
        <f>H20</f>
        <v>Servente de Limpeza</v>
      </c>
      <c r="I23" s="25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" x14ac:dyDescent="0.2">
      <c r="A24" s="2">
        <v>5</v>
      </c>
      <c r="B24" s="222" t="s">
        <v>35</v>
      </c>
      <c r="C24" s="222"/>
      <c r="D24" s="222"/>
      <c r="E24" s="222"/>
      <c r="F24" s="222"/>
      <c r="G24" s="222"/>
      <c r="H24" s="257" t="s">
        <v>274</v>
      </c>
      <c r="I24" s="2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33" customHeight="1" x14ac:dyDescent="0.2">
      <c r="A26" s="225" t="s">
        <v>36</v>
      </c>
      <c r="B26" s="225"/>
      <c r="C26" s="225"/>
      <c r="D26" s="225"/>
      <c r="E26" s="225"/>
      <c r="F26" s="225"/>
      <c r="G26" s="225"/>
      <c r="H26" s="225"/>
      <c r="I26" s="22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15.75" x14ac:dyDescent="0.2">
      <c r="A28" s="235" t="s">
        <v>37</v>
      </c>
      <c r="B28" s="235"/>
      <c r="C28" s="235"/>
      <c r="D28" s="235"/>
      <c r="E28" s="235"/>
      <c r="F28" s="235"/>
      <c r="G28" s="235"/>
      <c r="H28" s="235"/>
      <c r="I28" s="2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13" customFormat="1" ht="30" x14ac:dyDescent="0.2">
      <c r="A29" s="11">
        <v>1</v>
      </c>
      <c r="B29" s="240" t="s">
        <v>38</v>
      </c>
      <c r="C29" s="240"/>
      <c r="D29" s="240"/>
      <c r="E29" s="240"/>
      <c r="F29" s="240"/>
      <c r="G29" s="240"/>
      <c r="H29" s="11" t="s">
        <v>39</v>
      </c>
      <c r="I29" s="11" t="s">
        <v>40</v>
      </c>
    </row>
    <row r="30" spans="1:256" customFormat="1" ht="18" x14ac:dyDescent="0.2">
      <c r="A30" s="103" t="s">
        <v>5</v>
      </c>
      <c r="B30" s="222" t="s">
        <v>182</v>
      </c>
      <c r="C30" s="222"/>
      <c r="D30" s="222"/>
      <c r="E30" s="222"/>
      <c r="F30" s="222"/>
      <c r="G30" s="222"/>
      <c r="H30" s="222"/>
      <c r="I30" s="109">
        <f>H22/220*60</f>
        <v>420.1390909090909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customFormat="1" ht="15" x14ac:dyDescent="0.2">
      <c r="A31" s="105" t="s">
        <v>8</v>
      </c>
      <c r="B31" s="273" t="s">
        <v>176</v>
      </c>
      <c r="C31" s="273"/>
      <c r="D31" s="273"/>
      <c r="E31" s="273"/>
      <c r="F31" s="273"/>
      <c r="G31" s="273"/>
      <c r="H31" s="106">
        <v>0.4</v>
      </c>
      <c r="I31" s="107">
        <f>I30*H31</f>
        <v>168.05563636363638</v>
      </c>
      <c r="J31" s="6"/>
    </row>
    <row r="32" spans="1:256" customFormat="1" ht="15" x14ac:dyDescent="0.25">
      <c r="A32" s="274" t="s">
        <v>177</v>
      </c>
      <c r="B32" s="274"/>
      <c r="C32" s="274"/>
      <c r="D32" s="274"/>
      <c r="E32" s="274"/>
      <c r="F32" s="274"/>
      <c r="G32" s="274"/>
      <c r="H32" s="274"/>
      <c r="I32" s="108">
        <f>SUM(I30:I31)</f>
        <v>588.19472727272728</v>
      </c>
      <c r="J32" s="6"/>
    </row>
    <row r="33" spans="1:10" customFormat="1" x14ac:dyDescent="0.2">
      <c r="A33" s="256" t="s">
        <v>44</v>
      </c>
      <c r="B33" s="256"/>
      <c r="C33" s="256"/>
      <c r="D33" s="256"/>
      <c r="E33" s="256"/>
      <c r="F33" s="256"/>
      <c r="G33" s="256"/>
      <c r="H33" s="256"/>
      <c r="I33" s="256"/>
      <c r="J33" s="6"/>
    </row>
    <row r="34" spans="1:10" customFormat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6"/>
    </row>
    <row r="35" spans="1:10" customFormat="1" ht="15.75" x14ac:dyDescent="0.2">
      <c r="A35" s="237" t="s">
        <v>45</v>
      </c>
      <c r="B35" s="237"/>
      <c r="C35" s="237"/>
      <c r="D35" s="237"/>
      <c r="E35" s="237"/>
      <c r="F35" s="237"/>
      <c r="G35" s="237"/>
      <c r="H35" s="237"/>
      <c r="I35" s="237"/>
      <c r="J35" s="6"/>
    </row>
    <row r="36" spans="1:10" customFormat="1" ht="15" x14ac:dyDescent="0.2">
      <c r="A36" s="253" t="s">
        <v>46</v>
      </c>
      <c r="B36" s="253"/>
      <c r="C36" s="253"/>
      <c r="D36" s="253"/>
      <c r="E36" s="253"/>
      <c r="F36" s="253"/>
      <c r="G36" s="253"/>
      <c r="H36" s="253"/>
      <c r="I36" s="253"/>
      <c r="J36" s="6"/>
    </row>
    <row r="37" spans="1:10" customFormat="1" ht="15" x14ac:dyDescent="0.2">
      <c r="A37" s="18" t="s">
        <v>47</v>
      </c>
      <c r="B37" s="254" t="s">
        <v>48</v>
      </c>
      <c r="C37" s="254"/>
      <c r="D37" s="254"/>
      <c r="E37" s="254"/>
      <c r="F37" s="254"/>
      <c r="G37" s="254"/>
      <c r="H37" s="254"/>
      <c r="I37" s="3" t="s">
        <v>49</v>
      </c>
      <c r="J37" s="6"/>
    </row>
    <row r="38" spans="1:10" customFormat="1" x14ac:dyDescent="0.2">
      <c r="A38" s="19" t="s">
        <v>5</v>
      </c>
      <c r="B38" s="249" t="s">
        <v>50</v>
      </c>
      <c r="C38" s="249"/>
      <c r="D38" s="249"/>
      <c r="E38" s="249"/>
      <c r="F38" s="249"/>
      <c r="G38" s="249"/>
      <c r="H38" s="20">
        <v>8.3299999999999999E-2</v>
      </c>
      <c r="I38" s="21">
        <f>ROUND($I$30*H38,2)</f>
        <v>35</v>
      </c>
      <c r="J38" s="6"/>
    </row>
    <row r="39" spans="1:10" customFormat="1" ht="30" customHeight="1" x14ac:dyDescent="0.2">
      <c r="A39" s="19" t="s">
        <v>8</v>
      </c>
      <c r="B39" s="255" t="s">
        <v>51</v>
      </c>
      <c r="C39" s="255"/>
      <c r="D39" s="255"/>
      <c r="E39" s="255"/>
      <c r="F39" s="255"/>
      <c r="G39" s="255"/>
      <c r="H39" s="22">
        <v>3.0249999999999999E-2</v>
      </c>
      <c r="I39" s="21">
        <f>ROUND($I$30*H39,2)</f>
        <v>12.71</v>
      </c>
      <c r="J39" s="6"/>
    </row>
    <row r="40" spans="1:10" customFormat="1" x14ac:dyDescent="0.2">
      <c r="A40" s="228" t="s">
        <v>43</v>
      </c>
      <c r="B40" s="228"/>
      <c r="C40" s="228"/>
      <c r="D40" s="228"/>
      <c r="E40" s="228"/>
      <c r="F40" s="228"/>
      <c r="G40" s="228"/>
      <c r="H40" s="228"/>
      <c r="I40" s="23">
        <f>SUM(I38:I39)</f>
        <v>47.71</v>
      </c>
      <c r="J40" s="6"/>
    </row>
    <row r="41" spans="1:10" customFormat="1" x14ac:dyDescent="0.2">
      <c r="A41" s="24" t="s">
        <v>11</v>
      </c>
      <c r="B41" s="251" t="s">
        <v>52</v>
      </c>
      <c r="C41" s="251"/>
      <c r="D41" s="251"/>
      <c r="E41" s="251"/>
      <c r="F41" s="251"/>
      <c r="G41" s="251"/>
      <c r="H41" s="251"/>
      <c r="I41" s="25">
        <f>ROUND($H$55*I40,2)</f>
        <v>16.84</v>
      </c>
      <c r="J41" s="6"/>
    </row>
    <row r="42" spans="1:10" s="28" customFormat="1" ht="15" x14ac:dyDescent="0.25">
      <c r="A42" s="219"/>
      <c r="B42" s="219"/>
      <c r="C42" s="219"/>
      <c r="D42" s="219"/>
      <c r="E42" s="219"/>
      <c r="F42" s="219"/>
      <c r="G42" s="219"/>
      <c r="H42" s="26" t="s">
        <v>43</v>
      </c>
      <c r="I42" s="27">
        <f>I40+I41</f>
        <v>64.55</v>
      </c>
    </row>
    <row r="43" spans="1:10" customFormat="1" ht="51.75" customHeight="1" x14ac:dyDescent="0.2">
      <c r="A43" s="243" t="s">
        <v>53</v>
      </c>
      <c r="B43" s="243"/>
      <c r="C43" s="243"/>
      <c r="D43" s="243"/>
      <c r="E43" s="243"/>
      <c r="F43" s="243"/>
      <c r="G43" s="243"/>
      <c r="H43" s="243"/>
      <c r="I43" s="243"/>
      <c r="J43" s="6"/>
    </row>
    <row r="44" spans="1:10" customFormat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6"/>
    </row>
    <row r="45" spans="1:10" s="6" customFormat="1" ht="15" x14ac:dyDescent="0.2">
      <c r="A45" s="252" t="s">
        <v>54</v>
      </c>
      <c r="B45" s="252"/>
      <c r="C45" s="252"/>
      <c r="D45" s="252"/>
      <c r="E45" s="252"/>
      <c r="F45" s="252"/>
      <c r="G45" s="252"/>
      <c r="H45" s="252"/>
      <c r="I45" s="252"/>
    </row>
    <row r="46" spans="1:10" s="6" customFormat="1" ht="30" x14ac:dyDescent="0.2">
      <c r="A46" s="29" t="s">
        <v>55</v>
      </c>
      <c r="B46" s="240" t="s">
        <v>56</v>
      </c>
      <c r="C46" s="240"/>
      <c r="D46" s="240"/>
      <c r="E46" s="240"/>
      <c r="F46" s="240"/>
      <c r="G46" s="240"/>
      <c r="H46" s="12" t="s">
        <v>57</v>
      </c>
      <c r="I46" s="12" t="s">
        <v>40</v>
      </c>
    </row>
    <row r="47" spans="1:10" s="6" customFormat="1" ht="12.75" x14ac:dyDescent="0.2">
      <c r="A47" s="30" t="s">
        <v>5</v>
      </c>
      <c r="B47" s="222" t="s">
        <v>58</v>
      </c>
      <c r="C47" s="222"/>
      <c r="D47" s="222"/>
      <c r="E47" s="222"/>
      <c r="F47" s="222"/>
      <c r="G47" s="222"/>
      <c r="H47" s="31">
        <v>0.2</v>
      </c>
      <c r="I47" s="32">
        <f t="shared" ref="I47:I54" si="0">ROUND($I$32*H47,2)</f>
        <v>117.64</v>
      </c>
    </row>
    <row r="48" spans="1:10" s="6" customFormat="1" ht="12.75" x14ac:dyDescent="0.2">
      <c r="A48" s="30" t="s">
        <v>8</v>
      </c>
      <c r="B48" s="222" t="s">
        <v>59</v>
      </c>
      <c r="C48" s="222"/>
      <c r="D48" s="222"/>
      <c r="E48" s="222"/>
      <c r="F48" s="222"/>
      <c r="G48" s="222"/>
      <c r="H48" s="31">
        <v>2.5000000000000001E-2</v>
      </c>
      <c r="I48" s="32">
        <f t="shared" si="0"/>
        <v>14.7</v>
      </c>
    </row>
    <row r="49" spans="1:10" s="6" customFormat="1" ht="52.5" customHeight="1" x14ac:dyDescent="0.2">
      <c r="A49" s="30" t="s">
        <v>11</v>
      </c>
      <c r="B49" s="222" t="s">
        <v>60</v>
      </c>
      <c r="C49" s="222"/>
      <c r="D49" s="33" t="s">
        <v>61</v>
      </c>
      <c r="E49" s="34">
        <v>0.03</v>
      </c>
      <c r="F49" s="33" t="s">
        <v>62</v>
      </c>
      <c r="G49" s="35">
        <v>0.5</v>
      </c>
      <c r="H49" s="36">
        <f>E49*G49</f>
        <v>1.4999999999999999E-2</v>
      </c>
      <c r="I49" s="32">
        <f t="shared" si="0"/>
        <v>8.82</v>
      </c>
    </row>
    <row r="50" spans="1:10" s="6" customFormat="1" ht="12.75" x14ac:dyDescent="0.2">
      <c r="A50" s="30" t="s">
        <v>14</v>
      </c>
      <c r="B50" s="222" t="s">
        <v>63</v>
      </c>
      <c r="C50" s="222"/>
      <c r="D50" s="222"/>
      <c r="E50" s="222"/>
      <c r="F50" s="222"/>
      <c r="G50" s="222"/>
      <c r="H50" s="31">
        <v>1.4999999999999999E-2</v>
      </c>
      <c r="I50" s="32">
        <f t="shared" si="0"/>
        <v>8.82</v>
      </c>
    </row>
    <row r="51" spans="1:10" s="6" customFormat="1" ht="12.75" x14ac:dyDescent="0.2">
      <c r="A51" s="30" t="s">
        <v>16</v>
      </c>
      <c r="B51" s="222" t="s">
        <v>64</v>
      </c>
      <c r="C51" s="222"/>
      <c r="D51" s="222"/>
      <c r="E51" s="222"/>
      <c r="F51" s="222"/>
      <c r="G51" s="222"/>
      <c r="H51" s="31">
        <v>0.01</v>
      </c>
      <c r="I51" s="32">
        <f t="shared" si="0"/>
        <v>5.88</v>
      </c>
    </row>
    <row r="52" spans="1:10" s="6" customFormat="1" ht="12.75" x14ac:dyDescent="0.2">
      <c r="A52" s="30" t="s">
        <v>65</v>
      </c>
      <c r="B52" s="222" t="s">
        <v>66</v>
      </c>
      <c r="C52" s="222"/>
      <c r="D52" s="222"/>
      <c r="E52" s="222"/>
      <c r="F52" s="222"/>
      <c r="G52" s="222"/>
      <c r="H52" s="31">
        <v>6.0000000000000001E-3</v>
      </c>
      <c r="I52" s="32">
        <f t="shared" si="0"/>
        <v>3.53</v>
      </c>
    </row>
    <row r="53" spans="1:10" customFormat="1" x14ac:dyDescent="0.2">
      <c r="A53" s="30" t="s">
        <v>67</v>
      </c>
      <c r="B53" s="222" t="s">
        <v>68</v>
      </c>
      <c r="C53" s="222"/>
      <c r="D53" s="222"/>
      <c r="E53" s="222"/>
      <c r="F53" s="222"/>
      <c r="G53" s="222"/>
      <c r="H53" s="31">
        <v>2E-3</v>
      </c>
      <c r="I53" s="32">
        <f t="shared" si="0"/>
        <v>1.18</v>
      </c>
      <c r="J53" s="6"/>
    </row>
    <row r="54" spans="1:10" customFormat="1" x14ac:dyDescent="0.2">
      <c r="A54" s="30" t="s">
        <v>69</v>
      </c>
      <c r="B54" s="222" t="s">
        <v>70</v>
      </c>
      <c r="C54" s="222"/>
      <c r="D54" s="222"/>
      <c r="E54" s="222"/>
      <c r="F54" s="222"/>
      <c r="G54" s="222"/>
      <c r="H54" s="31">
        <v>0.08</v>
      </c>
      <c r="I54" s="32">
        <f t="shared" si="0"/>
        <v>47.06</v>
      </c>
      <c r="J54" s="6"/>
    </row>
    <row r="55" spans="1:10" customFormat="1" x14ac:dyDescent="0.2">
      <c r="A55" s="228" t="s">
        <v>43</v>
      </c>
      <c r="B55" s="228"/>
      <c r="C55" s="228"/>
      <c r="D55" s="228"/>
      <c r="E55" s="228"/>
      <c r="F55" s="228"/>
      <c r="G55" s="228"/>
      <c r="H55" s="37">
        <f>SUM(H47:H54)</f>
        <v>0.35300000000000004</v>
      </c>
      <c r="I55" s="38">
        <f>SUM(I47:I54)</f>
        <v>207.63</v>
      </c>
      <c r="J55" s="6"/>
    </row>
    <row r="56" spans="1:10" customFormat="1" x14ac:dyDescent="0.2">
      <c r="A56" s="39"/>
      <c r="B56" s="40"/>
      <c r="C56" s="40"/>
      <c r="D56" s="40"/>
      <c r="E56" s="40"/>
      <c r="F56" s="40"/>
      <c r="G56" s="40"/>
      <c r="H56" s="41"/>
      <c r="I56" s="42"/>
      <c r="J56" s="6"/>
    </row>
    <row r="57" spans="1:10" customFormat="1" ht="48" customHeight="1" x14ac:dyDescent="0.2">
      <c r="A57" s="243" t="s">
        <v>71</v>
      </c>
      <c r="B57" s="243"/>
      <c r="C57" s="243"/>
      <c r="D57" s="243"/>
      <c r="E57" s="243"/>
      <c r="F57" s="243"/>
      <c r="G57" s="243"/>
      <c r="H57" s="243"/>
      <c r="I57" s="243"/>
      <c r="J57" s="6"/>
    </row>
    <row r="58" spans="1:10" customFormat="1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6"/>
    </row>
    <row r="59" spans="1:10" customFormat="1" ht="15" x14ac:dyDescent="0.2">
      <c r="A59" s="244" t="s">
        <v>72</v>
      </c>
      <c r="B59" s="244"/>
      <c r="C59" s="244"/>
      <c r="D59" s="244"/>
      <c r="E59" s="244"/>
      <c r="F59" s="244"/>
      <c r="G59" s="244"/>
      <c r="H59" s="244"/>
      <c r="I59" s="244"/>
      <c r="J59" s="6"/>
    </row>
    <row r="60" spans="1:10" customFormat="1" ht="15" x14ac:dyDescent="0.2">
      <c r="A60" s="43" t="s">
        <v>73</v>
      </c>
      <c r="B60" s="240" t="s">
        <v>74</v>
      </c>
      <c r="C60" s="240"/>
      <c r="D60" s="240"/>
      <c r="E60" s="240"/>
      <c r="F60" s="240"/>
      <c r="G60" s="240"/>
      <c r="H60" s="240"/>
      <c r="I60" s="12" t="s">
        <v>49</v>
      </c>
      <c r="J60" s="6"/>
    </row>
    <row r="61" spans="1:10" customFormat="1" x14ac:dyDescent="0.2">
      <c r="A61" s="19" t="s">
        <v>5</v>
      </c>
      <c r="B61" s="222" t="s">
        <v>75</v>
      </c>
      <c r="C61" s="222"/>
      <c r="D61" s="222"/>
      <c r="E61" s="222"/>
      <c r="F61" s="222"/>
      <c r="G61" s="222"/>
      <c r="H61" s="222"/>
      <c r="I61" s="32">
        <f>IF(ROUND((H62*H64*H63)-(I30*0.06),2)&lt;0,0,ROUND((H62*H64*H63)-(I30*0.06),2))</f>
        <v>150.79</v>
      </c>
      <c r="J61" s="6"/>
    </row>
    <row r="62" spans="1:10" customFormat="1" x14ac:dyDescent="0.2">
      <c r="A62" s="19"/>
      <c r="B62" s="225" t="s">
        <v>76</v>
      </c>
      <c r="C62" s="225"/>
      <c r="D62" s="225"/>
      <c r="E62" s="225"/>
      <c r="F62" s="225"/>
      <c r="G62" s="225"/>
      <c r="H62" s="44">
        <v>4</v>
      </c>
      <c r="I62" s="45" t="s">
        <v>7</v>
      </c>
      <c r="J62" s="6"/>
    </row>
    <row r="63" spans="1:10" customFormat="1" x14ac:dyDescent="0.2">
      <c r="A63" s="19"/>
      <c r="B63" s="225" t="s">
        <v>77</v>
      </c>
      <c r="C63" s="225"/>
      <c r="D63" s="225"/>
      <c r="E63" s="225"/>
      <c r="F63" s="225"/>
      <c r="G63" s="225"/>
      <c r="H63" s="46">
        <v>2</v>
      </c>
      <c r="I63" s="45"/>
    </row>
    <row r="64" spans="1:10" customFormat="1" x14ac:dyDescent="0.2">
      <c r="A64" s="19"/>
      <c r="B64" s="225" t="s">
        <v>78</v>
      </c>
      <c r="C64" s="225"/>
      <c r="D64" s="225"/>
      <c r="E64" s="225"/>
      <c r="F64" s="225"/>
      <c r="G64" s="225"/>
      <c r="H64" s="47">
        <v>22</v>
      </c>
      <c r="I64" s="45"/>
    </row>
    <row r="65" spans="1:10" customFormat="1" x14ac:dyDescent="0.2">
      <c r="A65" s="19"/>
      <c r="B65" s="250" t="s">
        <v>79</v>
      </c>
      <c r="C65" s="250"/>
      <c r="D65" s="250"/>
      <c r="E65" s="250"/>
      <c r="F65" s="250"/>
      <c r="G65" s="250"/>
      <c r="H65" s="48">
        <v>0.06</v>
      </c>
      <c r="I65" s="49"/>
    </row>
    <row r="66" spans="1:10" customFormat="1" x14ac:dyDescent="0.2">
      <c r="A66" s="19" t="s">
        <v>8</v>
      </c>
      <c r="B66" s="222" t="s">
        <v>80</v>
      </c>
      <c r="C66" s="222"/>
      <c r="D66" s="222"/>
      <c r="E66" s="222"/>
      <c r="F66" s="222"/>
      <c r="G66" s="222"/>
      <c r="H66" s="222"/>
      <c r="I66" s="32">
        <f>($H$67*$H$68)*(1-$H$69)</f>
        <v>210.98880000000003</v>
      </c>
    </row>
    <row r="67" spans="1:10" customFormat="1" x14ac:dyDescent="0.2">
      <c r="A67" s="19"/>
      <c r="B67" s="225" t="s">
        <v>183</v>
      </c>
      <c r="C67" s="225"/>
      <c r="D67" s="225"/>
      <c r="E67" s="225"/>
      <c r="F67" s="225"/>
      <c r="G67" s="225"/>
      <c r="H67" s="44">
        <v>11.84</v>
      </c>
      <c r="I67" s="45" t="s">
        <v>7</v>
      </c>
    </row>
    <row r="68" spans="1:10" customFormat="1" x14ac:dyDescent="0.2">
      <c r="A68" s="50"/>
      <c r="B68" s="225" t="s">
        <v>83</v>
      </c>
      <c r="C68" s="225"/>
      <c r="D68" s="225"/>
      <c r="E68" s="225"/>
      <c r="F68" s="225"/>
      <c r="G68" s="225"/>
      <c r="H68" s="47">
        <v>22</v>
      </c>
      <c r="I68" s="45"/>
    </row>
    <row r="69" spans="1:10" customFormat="1" x14ac:dyDescent="0.2">
      <c r="A69" s="50"/>
      <c r="B69" s="225" t="s">
        <v>84</v>
      </c>
      <c r="C69" s="225"/>
      <c r="D69" s="225"/>
      <c r="E69" s="225"/>
      <c r="F69" s="225"/>
      <c r="G69" s="225"/>
      <c r="H69" s="51">
        <v>0.19</v>
      </c>
      <c r="I69" s="45"/>
    </row>
    <row r="70" spans="1:10" customFormat="1" x14ac:dyDescent="0.2">
      <c r="A70" s="19" t="s">
        <v>11</v>
      </c>
      <c r="B70" s="241" t="s">
        <v>85</v>
      </c>
      <c r="C70" s="241"/>
      <c r="D70" s="241"/>
      <c r="E70" s="241"/>
      <c r="F70" s="241"/>
      <c r="G70" s="241"/>
      <c r="H70" s="241"/>
      <c r="I70" s="53">
        <v>0</v>
      </c>
    </row>
    <row r="71" spans="1:10" customFormat="1" x14ac:dyDescent="0.2">
      <c r="A71" s="19" t="s">
        <v>14</v>
      </c>
      <c r="B71" s="222" t="s">
        <v>86</v>
      </c>
      <c r="C71" s="222"/>
      <c r="D71" s="222"/>
      <c r="E71" s="222"/>
      <c r="F71" s="222"/>
      <c r="G71" s="222"/>
      <c r="H71" s="222"/>
      <c r="I71" s="54">
        <v>19.420000000000002</v>
      </c>
    </row>
    <row r="72" spans="1:10" customFormat="1" x14ac:dyDescent="0.2">
      <c r="A72" s="19" t="s">
        <v>16</v>
      </c>
      <c r="B72" s="241" t="s">
        <v>184</v>
      </c>
      <c r="C72" s="241"/>
      <c r="D72" s="241"/>
      <c r="E72" s="241"/>
      <c r="F72" s="241"/>
      <c r="G72" s="241"/>
      <c r="H72" s="241"/>
      <c r="I72" s="53">
        <v>148</v>
      </c>
    </row>
    <row r="73" spans="1:10" customFormat="1" x14ac:dyDescent="0.2">
      <c r="A73" s="19" t="s">
        <v>65</v>
      </c>
      <c r="B73" s="241" t="s">
        <v>85</v>
      </c>
      <c r="C73" s="241"/>
      <c r="D73" s="241"/>
      <c r="E73" s="241"/>
      <c r="F73" s="241"/>
      <c r="G73" s="241"/>
      <c r="H73" s="241"/>
      <c r="I73" s="55" t="s">
        <v>7</v>
      </c>
    </row>
    <row r="74" spans="1:10" customFormat="1" x14ac:dyDescent="0.2">
      <c r="A74" s="56"/>
      <c r="B74" s="228" t="s">
        <v>43</v>
      </c>
      <c r="C74" s="228"/>
      <c r="D74" s="228"/>
      <c r="E74" s="228"/>
      <c r="F74" s="228"/>
      <c r="G74" s="228"/>
      <c r="H74" s="228"/>
      <c r="I74" s="38">
        <f>SUM(I61:I73)</f>
        <v>529.19880000000012</v>
      </c>
    </row>
    <row r="75" spans="1:10" customFormat="1" x14ac:dyDescent="0.2">
      <c r="A75" s="219"/>
      <c r="B75" s="219"/>
      <c r="C75" s="219"/>
      <c r="D75" s="219"/>
      <c r="E75" s="219"/>
      <c r="F75" s="219"/>
      <c r="G75" s="219"/>
      <c r="H75" s="219"/>
      <c r="I75" s="219"/>
    </row>
    <row r="76" spans="1:10" customFormat="1" ht="37.5" customHeight="1" x14ac:dyDescent="0.2">
      <c r="A76" s="225" t="s">
        <v>87</v>
      </c>
      <c r="B76" s="225"/>
      <c r="C76" s="225"/>
      <c r="D76" s="225"/>
      <c r="E76" s="225"/>
      <c r="F76" s="225"/>
      <c r="G76" s="225"/>
      <c r="H76" s="225"/>
      <c r="I76" s="225"/>
    </row>
    <row r="77" spans="1:10" customFormat="1" x14ac:dyDescent="0.2">
      <c r="A77" s="219"/>
      <c r="B77" s="219"/>
      <c r="C77" s="219"/>
      <c r="D77" s="219"/>
      <c r="E77" s="219"/>
      <c r="F77" s="219"/>
      <c r="G77" s="219"/>
      <c r="H77" s="219"/>
      <c r="I77" s="219"/>
    </row>
    <row r="78" spans="1:10" customFormat="1" ht="15.75" x14ac:dyDescent="0.2">
      <c r="A78" s="235" t="s">
        <v>88</v>
      </c>
      <c r="B78" s="235"/>
      <c r="C78" s="235"/>
      <c r="D78" s="235"/>
      <c r="E78" s="235"/>
      <c r="F78" s="235"/>
      <c r="G78" s="235"/>
      <c r="H78" s="235"/>
      <c r="I78" s="235"/>
    </row>
    <row r="79" spans="1:10" customFormat="1" ht="15" x14ac:dyDescent="0.2">
      <c r="A79" s="12">
        <v>2</v>
      </c>
      <c r="B79" s="240" t="s">
        <v>89</v>
      </c>
      <c r="C79" s="240"/>
      <c r="D79" s="240"/>
      <c r="E79" s="240"/>
      <c r="F79" s="240"/>
      <c r="G79" s="240"/>
      <c r="H79" s="240"/>
      <c r="I79" s="12" t="s">
        <v>49</v>
      </c>
      <c r="J79" s="6"/>
    </row>
    <row r="80" spans="1:10" customFormat="1" x14ac:dyDescent="0.2">
      <c r="A80" s="2" t="s">
        <v>47</v>
      </c>
      <c r="B80" s="222" t="s">
        <v>48</v>
      </c>
      <c r="C80" s="222"/>
      <c r="D80" s="222"/>
      <c r="E80" s="222"/>
      <c r="F80" s="222"/>
      <c r="G80" s="222"/>
      <c r="H80" s="222"/>
      <c r="I80" s="5">
        <f>I42</f>
        <v>64.55</v>
      </c>
      <c r="J80" s="6"/>
    </row>
    <row r="81" spans="1:10" customFormat="1" x14ac:dyDescent="0.2">
      <c r="A81" s="2" t="s">
        <v>55</v>
      </c>
      <c r="B81" s="222" t="s">
        <v>56</v>
      </c>
      <c r="C81" s="222"/>
      <c r="D81" s="222"/>
      <c r="E81" s="222"/>
      <c r="F81" s="222"/>
      <c r="G81" s="222"/>
      <c r="H81" s="222"/>
      <c r="I81" s="5">
        <f>I55</f>
        <v>207.63</v>
      </c>
      <c r="J81" s="6"/>
    </row>
    <row r="82" spans="1:10" customFormat="1" x14ac:dyDescent="0.2">
      <c r="A82" s="2" t="s">
        <v>73</v>
      </c>
      <c r="B82" s="222" t="s">
        <v>74</v>
      </c>
      <c r="C82" s="222"/>
      <c r="D82" s="222"/>
      <c r="E82" s="222"/>
      <c r="F82" s="222"/>
      <c r="G82" s="222"/>
      <c r="H82" s="222"/>
      <c r="I82" s="5">
        <f>I74</f>
        <v>529.19880000000012</v>
      </c>
      <c r="J82" s="6"/>
    </row>
    <row r="83" spans="1:10" customFormat="1" x14ac:dyDescent="0.2">
      <c r="A83" s="242" t="s">
        <v>43</v>
      </c>
      <c r="B83" s="242"/>
      <c r="C83" s="242"/>
      <c r="D83" s="242"/>
      <c r="E83" s="242"/>
      <c r="F83" s="242"/>
      <c r="G83" s="242"/>
      <c r="H83" s="242"/>
      <c r="I83" s="57">
        <f>SUM(I80:I82)</f>
        <v>801.37880000000018</v>
      </c>
      <c r="J83" s="6"/>
    </row>
    <row r="84" spans="1:10" customFormat="1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6"/>
    </row>
    <row r="85" spans="1:10" s="6" customFormat="1" ht="15.75" x14ac:dyDescent="0.2">
      <c r="A85" s="237" t="s">
        <v>90</v>
      </c>
      <c r="B85" s="237"/>
      <c r="C85" s="237"/>
      <c r="D85" s="237"/>
      <c r="E85" s="237"/>
      <c r="F85" s="237"/>
      <c r="G85" s="237"/>
      <c r="H85" s="237"/>
      <c r="I85" s="237"/>
    </row>
    <row r="86" spans="1:10" s="6" customFormat="1" ht="15" x14ac:dyDescent="0.2">
      <c r="A86" s="43">
        <v>3</v>
      </c>
      <c r="B86" s="239" t="s">
        <v>91</v>
      </c>
      <c r="C86" s="239"/>
      <c r="D86" s="239"/>
      <c r="E86" s="239"/>
      <c r="F86" s="239"/>
      <c r="G86" s="239"/>
      <c r="H86" s="239"/>
      <c r="I86" s="43" t="s">
        <v>92</v>
      </c>
    </row>
    <row r="87" spans="1:10" s="6" customFormat="1" ht="57.75" customHeight="1" x14ac:dyDescent="0.2">
      <c r="A87" s="19" t="s">
        <v>5</v>
      </c>
      <c r="B87" s="249" t="s">
        <v>93</v>
      </c>
      <c r="C87" s="249"/>
      <c r="D87" s="249"/>
      <c r="E87" s="249"/>
      <c r="F87" s="249"/>
      <c r="G87" s="249"/>
      <c r="H87" s="249"/>
      <c r="I87" s="58">
        <f>ROUND((($I$32/12)+($I$38/12)+($I$33/12/12)+($I$39/12))*(30/30)*0.05,2)</f>
        <v>2.65</v>
      </c>
    </row>
    <row r="88" spans="1:10" s="6" customFormat="1" ht="12.75" x14ac:dyDescent="0.2">
      <c r="A88" s="19" t="s">
        <v>8</v>
      </c>
      <c r="B88" s="241" t="s">
        <v>94</v>
      </c>
      <c r="C88" s="241"/>
      <c r="D88" s="241"/>
      <c r="E88" s="241"/>
      <c r="F88" s="241"/>
      <c r="G88" s="241"/>
      <c r="H88" s="241"/>
      <c r="I88" s="58">
        <f>ROUND($H$54*I87,2)</f>
        <v>0.21</v>
      </c>
    </row>
    <row r="89" spans="1:10" s="6" customFormat="1" ht="27" customHeight="1" x14ac:dyDescent="0.2">
      <c r="A89" s="19" t="s">
        <v>11</v>
      </c>
      <c r="B89" s="222" t="s">
        <v>95</v>
      </c>
      <c r="C89" s="222"/>
      <c r="D89" s="222"/>
      <c r="E89" s="222"/>
      <c r="F89" s="222"/>
      <c r="G89" s="222"/>
      <c r="H89" s="222"/>
      <c r="I89" s="58">
        <f>ROUND(((7/30)/$H$11)*$I$32*0.9,2)</f>
        <v>10.29</v>
      </c>
    </row>
    <row r="90" spans="1:10" s="6" customFormat="1" ht="12.75" x14ac:dyDescent="0.2">
      <c r="A90" s="19" t="s">
        <v>14</v>
      </c>
      <c r="B90" s="241" t="s">
        <v>96</v>
      </c>
      <c r="C90" s="241"/>
      <c r="D90" s="241"/>
      <c r="E90" s="241"/>
      <c r="F90" s="241"/>
      <c r="G90" s="241"/>
      <c r="H90" s="241"/>
      <c r="I90" s="58">
        <f>ROUND($H$55*I89,2)</f>
        <v>3.63</v>
      </c>
    </row>
    <row r="91" spans="1:10" s="6" customFormat="1" ht="39" customHeight="1" x14ac:dyDescent="0.2">
      <c r="A91" s="19" t="s">
        <v>16</v>
      </c>
      <c r="B91" s="222" t="s">
        <v>97</v>
      </c>
      <c r="C91" s="222"/>
      <c r="D91" s="222"/>
      <c r="E91" s="222"/>
      <c r="F91" s="222"/>
      <c r="G91" s="222"/>
      <c r="H91" s="59">
        <v>0.04</v>
      </c>
      <c r="I91" s="58">
        <f>ROUND($I$32*H91,2)</f>
        <v>23.53</v>
      </c>
    </row>
    <row r="92" spans="1:10" s="6" customFormat="1" ht="12.75" x14ac:dyDescent="0.2">
      <c r="A92" s="228" t="s">
        <v>43</v>
      </c>
      <c r="B92" s="228"/>
      <c r="C92" s="228"/>
      <c r="D92" s="228"/>
      <c r="E92" s="228"/>
      <c r="F92" s="228"/>
      <c r="G92" s="228"/>
      <c r="H92" s="228"/>
      <c r="I92" s="38">
        <f>SUM(I87:I91)</f>
        <v>40.31</v>
      </c>
    </row>
    <row r="93" spans="1:10" s="6" customFormat="1" x14ac:dyDescent="0.2">
      <c r="A93" s="212"/>
      <c r="B93" s="212"/>
      <c r="C93" s="212"/>
      <c r="D93" s="212"/>
      <c r="E93" s="212"/>
      <c r="F93" s="212"/>
      <c r="G93" s="212"/>
      <c r="H93" s="212"/>
      <c r="I93" s="212"/>
    </row>
    <row r="94" spans="1:10" customFormat="1" ht="15.75" x14ac:dyDescent="0.2">
      <c r="A94" s="235" t="s">
        <v>98</v>
      </c>
      <c r="B94" s="235"/>
      <c r="C94" s="235"/>
      <c r="D94" s="235"/>
      <c r="E94" s="235"/>
      <c r="F94" s="235"/>
      <c r="G94" s="235"/>
      <c r="H94" s="235"/>
      <c r="I94" s="235"/>
      <c r="J94" s="6"/>
    </row>
    <row r="95" spans="1:10" customFormat="1" ht="42" customHeight="1" x14ac:dyDescent="0.2">
      <c r="A95" s="246" t="s">
        <v>99</v>
      </c>
      <c r="B95" s="246"/>
      <c r="C95" s="246"/>
      <c r="D95" s="246"/>
      <c r="E95" s="246"/>
      <c r="F95" s="246"/>
      <c r="G95" s="246"/>
      <c r="H95" s="246"/>
      <c r="I95" s="246"/>
    </row>
    <row r="96" spans="1:10" customFormat="1" ht="15" x14ac:dyDescent="0.2">
      <c r="A96" s="247" t="s">
        <v>100</v>
      </c>
      <c r="B96" s="247"/>
      <c r="C96" s="247"/>
      <c r="D96" s="247"/>
      <c r="E96" s="247"/>
      <c r="F96" s="247"/>
      <c r="G96" s="247"/>
      <c r="H96" s="247"/>
      <c r="I96" s="60">
        <f>I32+I38+I39</f>
        <v>635.90472727272731</v>
      </c>
    </row>
    <row r="97" spans="1:9" customFormat="1" ht="15" x14ac:dyDescent="0.2">
      <c r="A97" s="248" t="s">
        <v>101</v>
      </c>
      <c r="B97" s="248"/>
      <c r="C97" s="248"/>
      <c r="D97" s="248"/>
      <c r="E97" s="248"/>
      <c r="F97" s="248"/>
      <c r="G97" s="248"/>
      <c r="H97" s="248"/>
      <c r="I97" s="248"/>
    </row>
    <row r="98" spans="1:9" customFormat="1" ht="15" x14ac:dyDescent="0.25">
      <c r="A98" s="61" t="s">
        <v>102</v>
      </c>
      <c r="B98" s="239" t="s">
        <v>103</v>
      </c>
      <c r="C98" s="239"/>
      <c r="D98" s="239"/>
      <c r="E98" s="239"/>
      <c r="F98" s="239"/>
      <c r="G98" s="239"/>
      <c r="H98" s="239"/>
      <c r="I98" s="61" t="s">
        <v>49</v>
      </c>
    </row>
    <row r="99" spans="1:9" customFormat="1" ht="30" customHeight="1" x14ac:dyDescent="0.25">
      <c r="A99" s="62" t="s">
        <v>5</v>
      </c>
      <c r="B99" s="222" t="s">
        <v>104</v>
      </c>
      <c r="C99" s="222"/>
      <c r="D99" s="222"/>
      <c r="E99" s="222"/>
      <c r="F99" s="222"/>
      <c r="G99" s="222"/>
      <c r="H99" s="222"/>
      <c r="I99" s="63">
        <f>I96/12</f>
        <v>52.992060606060612</v>
      </c>
    </row>
    <row r="100" spans="1:9" customFormat="1" x14ac:dyDescent="0.2">
      <c r="A100" s="64" t="s">
        <v>8</v>
      </c>
      <c r="B100" s="241" t="s">
        <v>105</v>
      </c>
      <c r="C100" s="241"/>
      <c r="D100" s="241"/>
      <c r="E100" s="241"/>
      <c r="F100" s="241"/>
      <c r="G100" s="241"/>
      <c r="H100" s="241"/>
      <c r="I100" s="32">
        <f>ROUND((1.3/30)/12*($I$96),2)</f>
        <v>2.2999999999999998</v>
      </c>
    </row>
    <row r="101" spans="1:9" customFormat="1" x14ac:dyDescent="0.2">
      <c r="A101" s="64" t="s">
        <v>11</v>
      </c>
      <c r="B101" s="241" t="s">
        <v>106</v>
      </c>
      <c r="C101" s="241"/>
      <c r="D101" s="241"/>
      <c r="E101" s="241"/>
      <c r="F101" s="241"/>
      <c r="G101" s="241"/>
      <c r="H101" s="241"/>
      <c r="I101" s="32">
        <f>ROUND((5/30)/12*0.015*($I$96),2)</f>
        <v>0.13</v>
      </c>
    </row>
    <row r="102" spans="1:9" customFormat="1" ht="30.75" customHeight="1" x14ac:dyDescent="0.2">
      <c r="A102" s="64" t="s">
        <v>14</v>
      </c>
      <c r="B102" s="222" t="s">
        <v>107</v>
      </c>
      <c r="C102" s="222"/>
      <c r="D102" s="222"/>
      <c r="E102" s="222"/>
      <c r="F102" s="222"/>
      <c r="G102" s="222"/>
      <c r="H102" s="222"/>
      <c r="I102" s="32">
        <f>ROUND(((15/30)/12)*0.0078*($I$96),2)</f>
        <v>0.21</v>
      </c>
    </row>
    <row r="103" spans="1:9" customFormat="1" x14ac:dyDescent="0.2">
      <c r="A103" s="64" t="s">
        <v>16</v>
      </c>
      <c r="B103" s="222" t="s">
        <v>108</v>
      </c>
      <c r="C103" s="222"/>
      <c r="D103" s="222"/>
      <c r="E103" s="222"/>
      <c r="F103" s="222"/>
      <c r="G103" s="222"/>
      <c r="H103" s="222"/>
      <c r="I103" s="32">
        <f>ROUND((1+1/3)/12*(4/12)*0.02*($I$31),2)</f>
        <v>0.12</v>
      </c>
    </row>
    <row r="104" spans="1:9" customFormat="1" x14ac:dyDescent="0.2">
      <c r="A104" s="64" t="s">
        <v>65</v>
      </c>
      <c r="B104" s="241" t="s">
        <v>109</v>
      </c>
      <c r="C104" s="241"/>
      <c r="D104" s="241"/>
      <c r="E104" s="241"/>
      <c r="F104" s="241"/>
      <c r="G104" s="241"/>
      <c r="H104" s="241"/>
      <c r="I104" s="65">
        <f>ROUND(((3/30)/12)*($I$96),2)</f>
        <v>5.3</v>
      </c>
    </row>
    <row r="105" spans="1:9" customFormat="1" x14ac:dyDescent="0.2">
      <c r="A105" s="228" t="s">
        <v>43</v>
      </c>
      <c r="B105" s="228"/>
      <c r="C105" s="228"/>
      <c r="D105" s="228"/>
      <c r="E105" s="228"/>
      <c r="F105" s="228"/>
      <c r="G105" s="228"/>
      <c r="H105" s="228"/>
      <c r="I105" s="66">
        <f>SUM(I99:I104)</f>
        <v>61.052060606060607</v>
      </c>
    </row>
    <row r="106" spans="1:9" customFormat="1" x14ac:dyDescent="0.2">
      <c r="A106" s="64" t="s">
        <v>67</v>
      </c>
      <c r="B106" s="222" t="s">
        <v>110</v>
      </c>
      <c r="C106" s="222"/>
      <c r="D106" s="222"/>
      <c r="E106" s="222"/>
      <c r="F106" s="222"/>
      <c r="G106" s="222"/>
      <c r="H106" s="222"/>
      <c r="I106" s="25">
        <f>ROUND(H55*I105,2)</f>
        <v>21.55</v>
      </c>
    </row>
    <row r="107" spans="1:9" customFormat="1" x14ac:dyDescent="0.2">
      <c r="A107" s="228" t="s">
        <v>43</v>
      </c>
      <c r="B107" s="228"/>
      <c r="C107" s="228"/>
      <c r="D107" s="228"/>
      <c r="E107" s="228"/>
      <c r="F107" s="228"/>
      <c r="G107" s="228"/>
      <c r="H107" s="228"/>
      <c r="I107" s="38">
        <f>SUM(I105:I106)</f>
        <v>82.602060606060604</v>
      </c>
    </row>
    <row r="108" spans="1:9" customFormat="1" x14ac:dyDescent="0.2">
      <c r="A108" s="212"/>
      <c r="B108" s="212"/>
      <c r="C108" s="212"/>
      <c r="D108" s="212"/>
      <c r="E108" s="212"/>
      <c r="F108" s="212"/>
      <c r="G108" s="212"/>
      <c r="H108" s="212"/>
      <c r="I108" s="212"/>
    </row>
    <row r="109" spans="1:9" customFormat="1" ht="15" x14ac:dyDescent="0.2">
      <c r="A109" s="244" t="s">
        <v>111</v>
      </c>
      <c r="B109" s="244"/>
      <c r="C109" s="244"/>
      <c r="D109" s="244"/>
      <c r="E109" s="244"/>
      <c r="F109" s="244"/>
      <c r="G109" s="244"/>
      <c r="H109" s="244"/>
      <c r="I109" s="244"/>
    </row>
    <row r="110" spans="1:9" customFormat="1" ht="15" x14ac:dyDescent="0.2">
      <c r="A110" s="43" t="s">
        <v>112</v>
      </c>
      <c r="B110" s="239" t="s">
        <v>113</v>
      </c>
      <c r="C110" s="239"/>
      <c r="D110" s="239"/>
      <c r="E110" s="239"/>
      <c r="F110" s="239"/>
      <c r="G110" s="239"/>
      <c r="H110" s="239"/>
      <c r="I110" s="17" t="s">
        <v>49</v>
      </c>
    </row>
    <row r="111" spans="1:9" customFormat="1" x14ac:dyDescent="0.2">
      <c r="A111" s="19" t="s">
        <v>5</v>
      </c>
      <c r="B111" s="241" t="s">
        <v>114</v>
      </c>
      <c r="C111" s="241"/>
      <c r="D111" s="241"/>
      <c r="E111" s="241"/>
      <c r="F111" s="241"/>
      <c r="G111" s="241"/>
      <c r="H111" s="241"/>
      <c r="I111" s="53">
        <v>0</v>
      </c>
    </row>
    <row r="112" spans="1:9" customFormat="1" x14ac:dyDescent="0.2">
      <c r="A112" s="245" t="s">
        <v>43</v>
      </c>
      <c r="B112" s="245"/>
      <c r="C112" s="245"/>
      <c r="D112" s="245"/>
      <c r="E112" s="245"/>
      <c r="F112" s="245"/>
      <c r="G112" s="245"/>
      <c r="H112" s="245"/>
      <c r="I112" s="53">
        <v>0</v>
      </c>
    </row>
    <row r="113" spans="1:10" customFormat="1" x14ac:dyDescent="0.2">
      <c r="A113" s="64" t="s">
        <v>8</v>
      </c>
      <c r="B113" s="222" t="s">
        <v>115</v>
      </c>
      <c r="C113" s="222"/>
      <c r="D113" s="222"/>
      <c r="E113" s="222"/>
      <c r="F113" s="222"/>
      <c r="G113" s="222"/>
      <c r="H113" s="222"/>
      <c r="I113" s="67">
        <v>0</v>
      </c>
    </row>
    <row r="114" spans="1:10" customFormat="1" x14ac:dyDescent="0.2">
      <c r="A114" s="228" t="s">
        <v>43</v>
      </c>
      <c r="B114" s="228"/>
      <c r="C114" s="228"/>
      <c r="D114" s="228"/>
      <c r="E114" s="228"/>
      <c r="F114" s="228"/>
      <c r="G114" s="228"/>
      <c r="H114" s="228"/>
      <c r="I114" s="38">
        <v>0</v>
      </c>
    </row>
    <row r="115" spans="1:10" customFormat="1" x14ac:dyDescent="0.2">
      <c r="A115" s="212"/>
      <c r="B115" s="212"/>
      <c r="C115" s="212"/>
      <c r="D115" s="212"/>
      <c r="E115" s="212"/>
      <c r="F115" s="212"/>
      <c r="G115" s="212"/>
      <c r="H115" s="212"/>
      <c r="I115" s="212"/>
    </row>
    <row r="116" spans="1:10" customFormat="1" ht="31.5" customHeight="1" x14ac:dyDescent="0.2">
      <c r="A116" s="243" t="s">
        <v>116</v>
      </c>
      <c r="B116" s="243"/>
      <c r="C116" s="243"/>
      <c r="D116" s="243"/>
      <c r="E116" s="243"/>
      <c r="F116" s="243"/>
      <c r="G116" s="243"/>
      <c r="H116" s="243"/>
      <c r="I116" s="243"/>
    </row>
    <row r="117" spans="1:10" customFormat="1" x14ac:dyDescent="0.2">
      <c r="A117" s="212"/>
      <c r="B117" s="212"/>
      <c r="C117" s="212"/>
      <c r="D117" s="212"/>
      <c r="E117" s="212"/>
      <c r="F117" s="212"/>
      <c r="G117" s="212"/>
      <c r="H117" s="212"/>
      <c r="I117" s="212"/>
    </row>
    <row r="118" spans="1:10" customFormat="1" ht="15.75" x14ac:dyDescent="0.2">
      <c r="A118" s="235" t="s">
        <v>117</v>
      </c>
      <c r="B118" s="235"/>
      <c r="C118" s="235"/>
      <c r="D118" s="235"/>
      <c r="E118" s="235"/>
      <c r="F118" s="235"/>
      <c r="G118" s="235"/>
      <c r="H118" s="235"/>
      <c r="I118" s="235"/>
    </row>
    <row r="119" spans="1:10" customFormat="1" ht="15" x14ac:dyDescent="0.2">
      <c r="A119" s="12">
        <v>4</v>
      </c>
      <c r="B119" s="239" t="s">
        <v>118</v>
      </c>
      <c r="C119" s="239"/>
      <c r="D119" s="239"/>
      <c r="E119" s="239"/>
      <c r="F119" s="239"/>
      <c r="G119" s="239"/>
      <c r="H119" s="239"/>
      <c r="I119" s="17" t="s">
        <v>49</v>
      </c>
    </row>
    <row r="120" spans="1:10" customFormat="1" x14ac:dyDescent="0.2">
      <c r="A120" s="2" t="s">
        <v>102</v>
      </c>
      <c r="B120" s="241" t="s">
        <v>119</v>
      </c>
      <c r="C120" s="241"/>
      <c r="D120" s="241"/>
      <c r="E120" s="241"/>
      <c r="F120" s="241"/>
      <c r="G120" s="241"/>
      <c r="H120" s="241"/>
      <c r="I120" s="53">
        <f>I107</f>
        <v>82.602060606060604</v>
      </c>
    </row>
    <row r="121" spans="1:10" customFormat="1" x14ac:dyDescent="0.2">
      <c r="A121" s="2" t="s">
        <v>112</v>
      </c>
      <c r="B121" s="241" t="s">
        <v>120</v>
      </c>
      <c r="C121" s="241"/>
      <c r="D121" s="241"/>
      <c r="E121" s="241"/>
      <c r="F121" s="241"/>
      <c r="G121" s="241"/>
      <c r="H121" s="241"/>
      <c r="I121" s="53">
        <v>0</v>
      </c>
    </row>
    <row r="122" spans="1:10" customFormat="1" x14ac:dyDescent="0.2">
      <c r="A122" s="242" t="s">
        <v>43</v>
      </c>
      <c r="B122" s="242"/>
      <c r="C122" s="242"/>
      <c r="D122" s="242"/>
      <c r="E122" s="242"/>
      <c r="F122" s="242"/>
      <c r="G122" s="242"/>
      <c r="H122" s="242"/>
      <c r="I122" s="38">
        <f>SUM(I120:I121)</f>
        <v>82.602060606060604</v>
      </c>
    </row>
    <row r="123" spans="1:10" customFormat="1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</row>
    <row r="124" spans="1:10" customFormat="1" ht="15.75" x14ac:dyDescent="0.2">
      <c r="A124" s="235" t="s">
        <v>121</v>
      </c>
      <c r="B124" s="235"/>
      <c r="C124" s="235"/>
      <c r="D124" s="235"/>
      <c r="E124" s="235"/>
      <c r="F124" s="235"/>
      <c r="G124" s="235"/>
      <c r="H124" s="235"/>
      <c r="I124" s="235"/>
    </row>
    <row r="125" spans="1:10" customFormat="1" ht="15" x14ac:dyDescent="0.2">
      <c r="A125" s="43">
        <v>5</v>
      </c>
      <c r="B125" s="240" t="s">
        <v>122</v>
      </c>
      <c r="C125" s="240"/>
      <c r="D125" s="240"/>
      <c r="E125" s="240"/>
      <c r="F125" s="240"/>
      <c r="G125" s="240"/>
      <c r="H125" s="240"/>
      <c r="I125" s="43" t="s">
        <v>49</v>
      </c>
    </row>
    <row r="126" spans="1:10" customFormat="1" x14ac:dyDescent="0.2">
      <c r="A126" s="19" t="s">
        <v>5</v>
      </c>
      <c r="B126" s="222" t="s">
        <v>123</v>
      </c>
      <c r="C126" s="222"/>
      <c r="D126" s="222"/>
      <c r="E126" s="222"/>
      <c r="F126" s="222"/>
      <c r="G126" s="222"/>
      <c r="H126" s="222"/>
      <c r="I126" s="54">
        <f>Uniformes!G12</f>
        <v>11.066666666666666</v>
      </c>
    </row>
    <row r="127" spans="1:10" customFormat="1" x14ac:dyDescent="0.2">
      <c r="A127" s="19" t="s">
        <v>8</v>
      </c>
      <c r="B127" s="222" t="s">
        <v>124</v>
      </c>
      <c r="C127" s="222"/>
      <c r="D127" s="222"/>
      <c r="E127" s="222"/>
      <c r="F127" s="222"/>
      <c r="G127" s="222"/>
      <c r="H127" s="222"/>
      <c r="I127" s="54">
        <v>0</v>
      </c>
      <c r="J127" s="6"/>
    </row>
    <row r="128" spans="1:10" customFormat="1" x14ac:dyDescent="0.2">
      <c r="A128" s="19" t="s">
        <v>11</v>
      </c>
      <c r="B128" s="222" t="s">
        <v>125</v>
      </c>
      <c r="C128" s="222"/>
      <c r="D128" s="222"/>
      <c r="E128" s="222"/>
      <c r="F128" s="222"/>
      <c r="G128" s="222"/>
      <c r="H128" s="222"/>
      <c r="I128" s="54">
        <v>0</v>
      </c>
      <c r="J128" s="6"/>
    </row>
    <row r="129" spans="1:10" customFormat="1" x14ac:dyDescent="0.2">
      <c r="A129" s="19" t="s">
        <v>14</v>
      </c>
      <c r="B129" s="222" t="s">
        <v>126</v>
      </c>
      <c r="C129" s="222"/>
      <c r="D129" s="222"/>
      <c r="E129" s="222"/>
      <c r="F129" s="222"/>
      <c r="G129" s="222"/>
      <c r="H129" s="222"/>
      <c r="I129" s="54">
        <v>0</v>
      </c>
      <c r="J129" s="6"/>
    </row>
    <row r="130" spans="1:10" customFormat="1" x14ac:dyDescent="0.2">
      <c r="A130" s="228" t="s">
        <v>43</v>
      </c>
      <c r="B130" s="228"/>
      <c r="C130" s="228"/>
      <c r="D130" s="228"/>
      <c r="E130" s="228"/>
      <c r="F130" s="228"/>
      <c r="G130" s="228"/>
      <c r="H130" s="228"/>
      <c r="I130" s="57">
        <f>SUM(I126:I129)</f>
        <v>11.066666666666666</v>
      </c>
      <c r="J130" s="6"/>
    </row>
    <row r="131" spans="1:10" customFormat="1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6"/>
    </row>
    <row r="132" spans="1:10" customFormat="1" x14ac:dyDescent="0.2">
      <c r="A132" s="238" t="s">
        <v>127</v>
      </c>
      <c r="B132" s="238"/>
      <c r="C132" s="238"/>
      <c r="D132" s="238"/>
      <c r="E132" s="238"/>
      <c r="F132" s="238"/>
      <c r="G132" s="238"/>
      <c r="H132" s="238"/>
      <c r="I132" s="238"/>
      <c r="J132" s="6"/>
    </row>
    <row r="133" spans="1:10" customFormat="1" ht="18.75" x14ac:dyDescent="0.2">
      <c r="A133" s="68"/>
      <c r="B133" s="69"/>
      <c r="C133" s="69"/>
      <c r="D133" s="69"/>
      <c r="E133" s="69"/>
      <c r="F133" s="69"/>
      <c r="G133" s="69"/>
      <c r="H133" s="69"/>
      <c r="I133" s="70"/>
      <c r="J133" s="6"/>
    </row>
    <row r="134" spans="1:10" s="6" customFormat="1" ht="15.75" x14ac:dyDescent="0.2">
      <c r="A134" s="237" t="s">
        <v>128</v>
      </c>
      <c r="B134" s="237"/>
      <c r="C134" s="237"/>
      <c r="D134" s="237"/>
      <c r="E134" s="237"/>
      <c r="F134" s="237"/>
      <c r="G134" s="237"/>
      <c r="H134" s="237"/>
      <c r="I134" s="237"/>
    </row>
    <row r="135" spans="1:10" customFormat="1" ht="30" x14ac:dyDescent="0.2">
      <c r="A135" s="43">
        <v>6</v>
      </c>
      <c r="B135" s="239" t="s">
        <v>129</v>
      </c>
      <c r="C135" s="239"/>
      <c r="D135" s="239"/>
      <c r="E135" s="239"/>
      <c r="F135" s="239"/>
      <c r="G135" s="239"/>
      <c r="H135" s="12" t="s">
        <v>57</v>
      </c>
      <c r="I135" s="71" t="s">
        <v>40</v>
      </c>
      <c r="J135" s="6"/>
    </row>
    <row r="136" spans="1:10" customFormat="1" ht="47.25" customHeight="1" x14ac:dyDescent="0.2">
      <c r="A136" s="236" t="s">
        <v>130</v>
      </c>
      <c r="B136" s="236"/>
      <c r="C136" s="236"/>
      <c r="D136" s="236"/>
      <c r="E136" s="236"/>
      <c r="F136" s="236"/>
      <c r="G136" s="236"/>
      <c r="H136" s="72" t="s">
        <v>7</v>
      </c>
      <c r="I136" s="73">
        <f>SUM(I32+I83+I92+I122+I130)</f>
        <v>1523.5522545454546</v>
      </c>
      <c r="J136" s="6"/>
    </row>
    <row r="137" spans="1:10" customFormat="1" ht="15.75" x14ac:dyDescent="0.2">
      <c r="A137" s="1" t="s">
        <v>5</v>
      </c>
      <c r="B137" s="237" t="s">
        <v>131</v>
      </c>
      <c r="C137" s="237"/>
      <c r="D137" s="237"/>
      <c r="E137" s="237"/>
      <c r="F137" s="237"/>
      <c r="G137" s="237"/>
      <c r="H137" s="31">
        <v>0.06</v>
      </c>
      <c r="I137" s="32">
        <f>ROUND(H137*I136,2)</f>
        <v>91.41</v>
      </c>
      <c r="J137" s="6"/>
    </row>
    <row r="138" spans="1:10" customFormat="1" ht="48.75" customHeight="1" x14ac:dyDescent="0.2">
      <c r="A138" s="236" t="s">
        <v>132</v>
      </c>
      <c r="B138" s="236"/>
      <c r="C138" s="236"/>
      <c r="D138" s="236"/>
      <c r="E138" s="236"/>
      <c r="F138" s="236"/>
      <c r="G138" s="236"/>
      <c r="H138" s="74" t="s">
        <v>7</v>
      </c>
      <c r="I138" s="73">
        <f>SUM(I32+I83+I92+I122+I130+I137)</f>
        <v>1614.9622545454547</v>
      </c>
      <c r="J138" s="6"/>
    </row>
    <row r="139" spans="1:10" customFormat="1" ht="15.75" x14ac:dyDescent="0.2">
      <c r="A139" s="1" t="s">
        <v>8</v>
      </c>
      <c r="B139" s="237" t="s">
        <v>133</v>
      </c>
      <c r="C139" s="237"/>
      <c r="D139" s="237"/>
      <c r="E139" s="237"/>
      <c r="F139" s="237"/>
      <c r="G139" s="237"/>
      <c r="H139" s="31">
        <v>6.7900000000000002E-2</v>
      </c>
      <c r="I139" s="32">
        <f>ROUND(H139*I138,2)</f>
        <v>109.66</v>
      </c>
      <c r="J139" s="6"/>
    </row>
    <row r="140" spans="1:10" customFormat="1" ht="53.25" customHeight="1" x14ac:dyDescent="0.2">
      <c r="A140" s="236" t="s">
        <v>134</v>
      </c>
      <c r="B140" s="236"/>
      <c r="C140" s="236"/>
      <c r="D140" s="236"/>
      <c r="E140" s="236"/>
      <c r="F140" s="236"/>
      <c r="G140" s="236"/>
      <c r="H140" s="74" t="s">
        <v>7</v>
      </c>
      <c r="I140" s="73">
        <f>SUM(I32+I83+I92+I122+I130+I137+I139)</f>
        <v>1724.6222545454548</v>
      </c>
      <c r="J140" s="6"/>
    </row>
    <row r="141" spans="1:10" customFormat="1" ht="15.75" x14ac:dyDescent="0.2">
      <c r="A141" s="1" t="s">
        <v>11</v>
      </c>
      <c r="B141" s="237" t="s">
        <v>135</v>
      </c>
      <c r="C141" s="237"/>
      <c r="D141" s="237"/>
      <c r="E141" s="237"/>
      <c r="F141" s="237"/>
      <c r="G141" s="237"/>
      <c r="H141" s="20" t="s">
        <v>7</v>
      </c>
      <c r="I141" s="45" t="s">
        <v>7</v>
      </c>
      <c r="J141" s="6"/>
    </row>
    <row r="142" spans="1:10" customFormat="1" ht="15.75" x14ac:dyDescent="0.2">
      <c r="A142" s="19"/>
      <c r="B142" s="237" t="s">
        <v>136</v>
      </c>
      <c r="C142" s="237"/>
      <c r="D142" s="237"/>
      <c r="E142" s="237"/>
      <c r="F142" s="237"/>
      <c r="G142" s="237"/>
      <c r="H142" s="20" t="s">
        <v>7</v>
      </c>
      <c r="I142" s="45" t="s">
        <v>7</v>
      </c>
      <c r="J142" s="6"/>
    </row>
    <row r="143" spans="1:10" customFormat="1" ht="15.75" x14ac:dyDescent="0.2">
      <c r="A143" s="19"/>
      <c r="B143" s="232" t="s">
        <v>137</v>
      </c>
      <c r="C143" s="232"/>
      <c r="D143" s="232"/>
      <c r="E143" s="232"/>
      <c r="F143" s="232"/>
      <c r="G143" s="232"/>
      <c r="H143" s="75">
        <v>0.03</v>
      </c>
      <c r="I143" s="65">
        <f>ROUND(($I$140/(1-$H$152))*H143,2)</f>
        <v>54.84</v>
      </c>
    </row>
    <row r="144" spans="1:10" customFormat="1" ht="15.75" x14ac:dyDescent="0.2">
      <c r="A144" s="19"/>
      <c r="B144" s="232" t="s">
        <v>138</v>
      </c>
      <c r="C144" s="232"/>
      <c r="D144" s="232"/>
      <c r="E144" s="232"/>
      <c r="F144" s="232"/>
      <c r="G144" s="232"/>
      <c r="H144" s="75">
        <v>6.4999999999999997E-3</v>
      </c>
      <c r="I144" s="65">
        <f>ROUND(($I$140/(1-$H$152))*H144,2)</f>
        <v>11.88</v>
      </c>
    </row>
    <row r="145" spans="1:13" customFormat="1" ht="15.75" x14ac:dyDescent="0.2">
      <c r="A145" s="19"/>
      <c r="B145" s="233" t="s">
        <v>139</v>
      </c>
      <c r="C145" s="233"/>
      <c r="D145" s="233"/>
      <c r="E145" s="233"/>
      <c r="F145" s="233"/>
      <c r="G145" s="233"/>
      <c r="H145" s="76" t="s">
        <v>7</v>
      </c>
      <c r="I145" s="45" t="s">
        <v>7</v>
      </c>
    </row>
    <row r="146" spans="1:13" customFormat="1" ht="15.75" x14ac:dyDescent="0.2">
      <c r="A146" s="19"/>
      <c r="B146" s="233" t="s">
        <v>140</v>
      </c>
      <c r="C146" s="233"/>
      <c r="D146" s="233"/>
      <c r="E146" s="233"/>
      <c r="F146" s="233"/>
      <c r="G146" s="233"/>
      <c r="H146" s="76" t="s">
        <v>7</v>
      </c>
      <c r="I146" s="45" t="s">
        <v>7</v>
      </c>
    </row>
    <row r="147" spans="1:13" customFormat="1" x14ac:dyDescent="0.2">
      <c r="A147" s="19"/>
      <c r="B147" s="234" t="s">
        <v>141</v>
      </c>
      <c r="C147" s="234"/>
      <c r="D147" s="234"/>
      <c r="E147" s="234"/>
      <c r="F147" s="234"/>
      <c r="G147" s="234"/>
      <c r="H147" s="76" t="s">
        <v>7</v>
      </c>
      <c r="I147" s="45" t="s">
        <v>7</v>
      </c>
    </row>
    <row r="148" spans="1:13" customFormat="1" ht="15.75" x14ac:dyDescent="0.2">
      <c r="A148" s="19"/>
      <c r="B148" s="235" t="s">
        <v>142</v>
      </c>
      <c r="C148" s="235"/>
      <c r="D148" s="235"/>
      <c r="E148" s="235"/>
      <c r="F148" s="235"/>
      <c r="G148" s="235"/>
      <c r="H148" s="76" t="s">
        <v>7</v>
      </c>
      <c r="I148" s="45" t="s">
        <v>7</v>
      </c>
    </row>
    <row r="149" spans="1:13" customFormat="1" ht="15.75" x14ac:dyDescent="0.2">
      <c r="A149" s="19"/>
      <c r="B149" s="232" t="s">
        <v>143</v>
      </c>
      <c r="C149" s="232"/>
      <c r="D149" s="232"/>
      <c r="E149" s="232"/>
      <c r="F149" s="232"/>
      <c r="G149" s="232"/>
      <c r="H149" s="75">
        <v>0.02</v>
      </c>
      <c r="I149" s="65">
        <f>ROUND(($I$140/(1-$H$152))*H149,2)</f>
        <v>36.56</v>
      </c>
    </row>
    <row r="150" spans="1:13" customFormat="1" x14ac:dyDescent="0.2">
      <c r="A150" s="228" t="s">
        <v>43</v>
      </c>
      <c r="B150" s="228"/>
      <c r="C150" s="228"/>
      <c r="D150" s="228"/>
      <c r="E150" s="228"/>
      <c r="F150" s="228"/>
      <c r="G150" s="228"/>
      <c r="H150" s="228"/>
      <c r="I150" s="38">
        <f>I137+I139+I143+I144+I149</f>
        <v>304.35000000000002</v>
      </c>
    </row>
    <row r="151" spans="1:13" customFormat="1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</row>
    <row r="152" spans="1:13" customFormat="1" x14ac:dyDescent="0.2">
      <c r="A152" s="229" t="s">
        <v>144</v>
      </c>
      <c r="B152" s="229"/>
      <c r="C152" s="229"/>
      <c r="D152" s="229"/>
      <c r="E152" s="229"/>
      <c r="F152" s="229"/>
      <c r="G152" s="229"/>
      <c r="H152" s="77">
        <f>SUM(H143:H149)</f>
        <v>5.6499999999999995E-2</v>
      </c>
      <c r="I152" s="78">
        <f>SUM(I143:I149)</f>
        <v>103.28</v>
      </c>
    </row>
    <row r="153" spans="1:13" customFormat="1" x14ac:dyDescent="0.2">
      <c r="A153" s="230" t="s">
        <v>145</v>
      </c>
      <c r="B153" s="230"/>
      <c r="C153" s="231" t="s">
        <v>146</v>
      </c>
      <c r="D153" s="231"/>
      <c r="E153" s="231"/>
      <c r="F153" s="231"/>
      <c r="G153" s="231"/>
      <c r="H153" s="231"/>
      <c r="I153" s="231"/>
    </row>
    <row r="154" spans="1:13" customFormat="1" x14ac:dyDescent="0.2">
      <c r="A154" s="230"/>
      <c r="B154" s="230"/>
      <c r="C154" s="231" t="s">
        <v>147</v>
      </c>
      <c r="D154" s="231"/>
      <c r="E154" s="231"/>
      <c r="F154" s="231"/>
      <c r="G154" s="231"/>
      <c r="H154" s="231"/>
      <c r="I154" s="231"/>
    </row>
    <row r="155" spans="1:13" customFormat="1" x14ac:dyDescent="0.2">
      <c r="A155" s="230"/>
      <c r="B155" s="230"/>
      <c r="C155" s="231" t="s">
        <v>148</v>
      </c>
      <c r="D155" s="231"/>
      <c r="E155" s="231"/>
      <c r="F155" s="231"/>
      <c r="G155" s="231"/>
      <c r="H155" s="231"/>
      <c r="I155" s="231"/>
    </row>
    <row r="156" spans="1:1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</row>
    <row r="157" spans="1:13" customFormat="1" ht="30" customHeight="1" x14ac:dyDescent="0.2">
      <c r="A157" s="225" t="s">
        <v>149</v>
      </c>
      <c r="B157" s="225"/>
      <c r="C157" s="225"/>
      <c r="D157" s="225"/>
      <c r="E157" s="225"/>
      <c r="F157" s="225"/>
      <c r="G157" s="225"/>
      <c r="H157" s="225"/>
      <c r="I157" s="225"/>
    </row>
    <row r="158" spans="1:13" customFormat="1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</row>
    <row r="159" spans="1:13" customFormat="1" ht="15.75" x14ac:dyDescent="0.2">
      <c r="A159" s="226" t="s">
        <v>150</v>
      </c>
      <c r="B159" s="226"/>
      <c r="C159" s="226"/>
      <c r="D159" s="226"/>
      <c r="E159" s="226"/>
      <c r="F159" s="226"/>
      <c r="G159" s="226"/>
      <c r="H159" s="226"/>
      <c r="I159" s="226"/>
      <c r="J159" s="6"/>
      <c r="K159" s="6"/>
      <c r="L159" s="6"/>
      <c r="M159" s="6"/>
    </row>
    <row r="160" spans="1:13" customFormat="1" ht="15" x14ac:dyDescent="0.2">
      <c r="A160" s="227" t="s">
        <v>151</v>
      </c>
      <c r="B160" s="227"/>
      <c r="C160" s="227"/>
      <c r="D160" s="227"/>
      <c r="E160" s="227"/>
      <c r="F160" s="227"/>
      <c r="G160" s="227"/>
      <c r="H160" s="227"/>
      <c r="I160" s="4" t="s">
        <v>49</v>
      </c>
      <c r="J160" s="6"/>
      <c r="K160" s="6"/>
      <c r="L160" s="6"/>
      <c r="M160" s="6"/>
    </row>
    <row r="161" spans="1:13" customFormat="1" x14ac:dyDescent="0.2">
      <c r="A161" s="79" t="s">
        <v>5</v>
      </c>
      <c r="B161" s="222" t="s">
        <v>152</v>
      </c>
      <c r="C161" s="222"/>
      <c r="D161" s="222"/>
      <c r="E161" s="222"/>
      <c r="F161" s="222"/>
      <c r="G161" s="222"/>
      <c r="H161" s="222"/>
      <c r="I161" s="80">
        <f>I32</f>
        <v>588.19472727272728</v>
      </c>
      <c r="J161" s="6"/>
      <c r="K161" s="81"/>
      <c r="L161" s="6"/>
      <c r="M161" s="6"/>
    </row>
    <row r="162" spans="1:13" customFormat="1" x14ac:dyDescent="0.2">
      <c r="A162" s="79" t="s">
        <v>8</v>
      </c>
      <c r="B162" s="222" t="s">
        <v>45</v>
      </c>
      <c r="C162" s="222"/>
      <c r="D162" s="222"/>
      <c r="E162" s="222"/>
      <c r="F162" s="222"/>
      <c r="G162" s="222"/>
      <c r="H162" s="222"/>
      <c r="I162" s="54">
        <f>I83</f>
        <v>801.37880000000018</v>
      </c>
      <c r="J162" s="6"/>
      <c r="K162" s="6"/>
      <c r="L162" s="6"/>
      <c r="M162" s="6"/>
    </row>
    <row r="163" spans="1:13" customFormat="1" x14ac:dyDescent="0.2">
      <c r="A163" s="79" t="s">
        <v>11</v>
      </c>
      <c r="B163" s="222" t="s">
        <v>153</v>
      </c>
      <c r="C163" s="222"/>
      <c r="D163" s="222"/>
      <c r="E163" s="222"/>
      <c r="F163" s="222"/>
      <c r="G163" s="222"/>
      <c r="H163" s="222"/>
      <c r="I163" s="54">
        <f>I92</f>
        <v>40.31</v>
      </c>
      <c r="J163" s="6"/>
      <c r="K163" s="6"/>
      <c r="L163" s="6"/>
      <c r="M163" s="6"/>
    </row>
    <row r="164" spans="1:13" customFormat="1" x14ac:dyDescent="0.2">
      <c r="A164" s="79" t="s">
        <v>14</v>
      </c>
      <c r="B164" s="222" t="s">
        <v>154</v>
      </c>
      <c r="C164" s="222"/>
      <c r="D164" s="222"/>
      <c r="E164" s="222"/>
      <c r="F164" s="222"/>
      <c r="G164" s="222"/>
      <c r="H164" s="222"/>
      <c r="I164" s="54">
        <f>I122</f>
        <v>82.602060606060604</v>
      </c>
      <c r="J164" s="6"/>
      <c r="K164" s="6"/>
      <c r="L164" s="6"/>
      <c r="M164" s="6"/>
    </row>
    <row r="165" spans="1:13" customFormat="1" x14ac:dyDescent="0.2">
      <c r="A165" s="79" t="s">
        <v>16</v>
      </c>
      <c r="B165" s="222" t="s">
        <v>155</v>
      </c>
      <c r="C165" s="222"/>
      <c r="D165" s="222"/>
      <c r="E165" s="222"/>
      <c r="F165" s="222"/>
      <c r="G165" s="222"/>
      <c r="H165" s="222"/>
      <c r="I165" s="54">
        <f>I130</f>
        <v>11.066666666666666</v>
      </c>
      <c r="J165" s="6"/>
      <c r="K165" s="6"/>
      <c r="L165" s="6"/>
      <c r="M165" s="6"/>
    </row>
    <row r="166" spans="1:13" customFormat="1" x14ac:dyDescent="0.2">
      <c r="A166" s="217" t="s">
        <v>156</v>
      </c>
      <c r="B166" s="217"/>
      <c r="C166" s="217"/>
      <c r="D166" s="217"/>
      <c r="E166" s="217"/>
      <c r="F166" s="217"/>
      <c r="G166" s="217"/>
      <c r="H166" s="217"/>
      <c r="I166" s="57">
        <f>SUM(I161:I165)</f>
        <v>1523.5522545454546</v>
      </c>
      <c r="J166" s="6"/>
      <c r="K166" s="6"/>
      <c r="L166" s="6"/>
      <c r="M166" s="6"/>
    </row>
    <row r="167" spans="1:13" customFormat="1" x14ac:dyDescent="0.2">
      <c r="A167" s="82" t="s">
        <v>65</v>
      </c>
      <c r="B167" s="223" t="s">
        <v>157</v>
      </c>
      <c r="C167" s="223"/>
      <c r="D167" s="223"/>
      <c r="E167" s="223"/>
      <c r="F167" s="223"/>
      <c r="G167" s="223"/>
      <c r="H167" s="223"/>
      <c r="I167" s="54">
        <f>I150</f>
        <v>304.35000000000002</v>
      </c>
      <c r="J167" s="6"/>
      <c r="K167" s="6"/>
      <c r="L167" s="6"/>
      <c r="M167" s="6"/>
    </row>
    <row r="168" spans="1:13" customFormat="1" x14ac:dyDescent="0.2">
      <c r="A168" s="217" t="s">
        <v>158</v>
      </c>
      <c r="B168" s="217"/>
      <c r="C168" s="217"/>
      <c r="D168" s="217"/>
      <c r="E168" s="217"/>
      <c r="F168" s="217"/>
      <c r="G168" s="217"/>
      <c r="H168" s="217"/>
      <c r="I168" s="57">
        <f>SUM(I166:I167)</f>
        <v>1827.9022545454545</v>
      </c>
      <c r="J168" s="6"/>
      <c r="K168" s="6"/>
      <c r="L168" s="6"/>
      <c r="M168" s="6"/>
    </row>
    <row r="169" spans="1:13" customFormat="1" x14ac:dyDescent="0.2">
      <c r="A169" s="83"/>
      <c r="B169" s="83"/>
      <c r="C169" s="83"/>
      <c r="D169" s="83"/>
      <c r="E169" s="83"/>
      <c r="F169" s="83"/>
      <c r="G169" s="83"/>
      <c r="H169" s="84"/>
      <c r="I169" s="85"/>
      <c r="J169" s="6"/>
      <c r="K169" s="86"/>
      <c r="L169" s="7"/>
      <c r="M169" s="87"/>
    </row>
    <row r="170" spans="1:13" customFormat="1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7"/>
      <c r="K170" s="6"/>
      <c r="L170" s="6"/>
      <c r="M170" s="6"/>
    </row>
    <row r="171" spans="1:13" customFormat="1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6"/>
      <c r="K171" s="6"/>
      <c r="L171" s="6"/>
      <c r="M171" s="6"/>
    </row>
    <row r="172" spans="1:13" customFormat="1" ht="15" x14ac:dyDescent="0.2">
      <c r="A172" s="215" t="s">
        <v>159</v>
      </c>
      <c r="B172" s="215"/>
      <c r="C172" s="215"/>
      <c r="D172" s="215"/>
      <c r="E172" s="215"/>
      <c r="F172" s="215"/>
      <c r="G172" s="215"/>
      <c r="H172" s="215"/>
      <c r="I172" s="215"/>
      <c r="J172" s="6"/>
      <c r="K172" s="6"/>
      <c r="L172" s="6"/>
      <c r="M172" s="6"/>
    </row>
    <row r="173" spans="1:13" customFormat="1" ht="42" customHeight="1" x14ac:dyDescent="0.2">
      <c r="A173" s="220" t="s">
        <v>160</v>
      </c>
      <c r="B173" s="220"/>
      <c r="C173" s="221" t="s">
        <v>161</v>
      </c>
      <c r="D173" s="221"/>
      <c r="E173" s="89" t="s">
        <v>162</v>
      </c>
      <c r="F173" s="221" t="s">
        <v>163</v>
      </c>
      <c r="G173" s="221"/>
      <c r="H173" s="88" t="s">
        <v>164</v>
      </c>
      <c r="I173" s="88" t="s">
        <v>165</v>
      </c>
      <c r="J173" s="6"/>
      <c r="K173" s="6"/>
      <c r="L173" s="6"/>
      <c r="M173" s="6"/>
    </row>
    <row r="174" spans="1:13" customFormat="1" x14ac:dyDescent="0.2">
      <c r="A174" s="213" t="s">
        <v>185</v>
      </c>
      <c r="B174" s="213"/>
      <c r="C174" s="214">
        <f>I168</f>
        <v>1827.9022545454545</v>
      </c>
      <c r="D174" s="214"/>
      <c r="E174" s="91">
        <v>1</v>
      </c>
      <c r="F174" s="214">
        <f>C174*E174</f>
        <v>1827.9022545454545</v>
      </c>
      <c r="G174" s="214"/>
      <c r="H174" s="92">
        <v>1</v>
      </c>
      <c r="I174" s="90">
        <f>F174*H174</f>
        <v>1827.9022545454545</v>
      </c>
      <c r="J174" s="6"/>
      <c r="K174" s="6"/>
      <c r="L174" s="6"/>
      <c r="M174" s="6"/>
    </row>
    <row r="175" spans="1:13" customFormat="1" x14ac:dyDescent="0.2">
      <c r="A175" s="212"/>
      <c r="B175" s="212"/>
      <c r="C175" s="212"/>
      <c r="D175" s="212"/>
      <c r="E175" s="212"/>
      <c r="F175" s="212"/>
      <c r="G175" s="212"/>
      <c r="H175" s="212"/>
      <c r="I175" s="93"/>
      <c r="J175" s="6"/>
      <c r="K175" s="6"/>
    </row>
    <row r="176" spans="1:13" customFormat="1" ht="15" x14ac:dyDescent="0.2">
      <c r="A176" s="215" t="s">
        <v>167</v>
      </c>
      <c r="B176" s="215"/>
      <c r="C176" s="215"/>
      <c r="D176" s="215"/>
      <c r="E176" s="215"/>
      <c r="F176" s="215"/>
      <c r="G176" s="215"/>
      <c r="H176" s="215"/>
      <c r="I176" s="215"/>
      <c r="J176" s="6"/>
      <c r="K176" s="6"/>
    </row>
    <row r="177" spans="1:11" customFormat="1" ht="15.75" x14ac:dyDescent="0.2">
      <c r="A177" s="216" t="s">
        <v>168</v>
      </c>
      <c r="B177" s="216"/>
      <c r="C177" s="216"/>
      <c r="D177" s="216"/>
      <c r="E177" s="216"/>
      <c r="F177" s="216"/>
      <c r="G177" s="216"/>
      <c r="H177" s="216"/>
      <c r="I177" s="216"/>
      <c r="J177" s="6"/>
      <c r="K177" s="6"/>
    </row>
    <row r="178" spans="1:11" customFormat="1" ht="15" x14ac:dyDescent="0.2">
      <c r="A178" s="210" t="s">
        <v>169</v>
      </c>
      <c r="B178" s="210"/>
      <c r="C178" s="210"/>
      <c r="D178" s="210"/>
      <c r="E178" s="210"/>
      <c r="F178" s="210"/>
      <c r="G178" s="210"/>
      <c r="H178" s="210"/>
      <c r="I178" s="94" t="s">
        <v>49</v>
      </c>
      <c r="J178" s="6"/>
      <c r="K178" s="6"/>
    </row>
    <row r="179" spans="1:11" customFormat="1" ht="15" x14ac:dyDescent="0.2">
      <c r="A179" s="95" t="s">
        <v>5</v>
      </c>
      <c r="B179" s="211" t="s">
        <v>170</v>
      </c>
      <c r="C179" s="211"/>
      <c r="D179" s="211"/>
      <c r="E179" s="211"/>
      <c r="F179" s="211"/>
      <c r="G179" s="211"/>
      <c r="H179" s="211"/>
      <c r="I179" s="96">
        <f>C174</f>
        <v>1827.9022545454545</v>
      </c>
      <c r="J179" s="6"/>
      <c r="K179" s="6"/>
    </row>
    <row r="180" spans="1:11" customFormat="1" ht="15" x14ac:dyDescent="0.2">
      <c r="A180" s="95" t="s">
        <v>8</v>
      </c>
      <c r="B180" s="211" t="s">
        <v>171</v>
      </c>
      <c r="C180" s="211"/>
      <c r="D180" s="211"/>
      <c r="E180" s="211"/>
      <c r="F180" s="211"/>
      <c r="G180" s="211"/>
      <c r="H180" s="211"/>
      <c r="I180" s="96">
        <f>C174*H174</f>
        <v>1827.9022545454545</v>
      </c>
      <c r="J180" s="6"/>
      <c r="K180" s="6"/>
    </row>
    <row r="181" spans="1:11" customFormat="1" ht="15" x14ac:dyDescent="0.2">
      <c r="A181" s="95" t="s">
        <v>11</v>
      </c>
      <c r="B181" s="211" t="s">
        <v>15</v>
      </c>
      <c r="C181" s="211"/>
      <c r="D181" s="211"/>
      <c r="E181" s="211"/>
      <c r="F181" s="211"/>
      <c r="G181" s="211"/>
      <c r="H181" s="211"/>
      <c r="I181" s="97" t="s">
        <v>273</v>
      </c>
      <c r="J181" s="6"/>
      <c r="K181" s="6"/>
    </row>
    <row r="182" spans="1:11" customFormat="1" ht="15" x14ac:dyDescent="0.2">
      <c r="A182" s="95" t="s">
        <v>14</v>
      </c>
      <c r="B182" s="211" t="s">
        <v>172</v>
      </c>
      <c r="C182" s="211"/>
      <c r="D182" s="211"/>
      <c r="E182" s="211"/>
      <c r="F182" s="211"/>
      <c r="G182" s="211"/>
      <c r="H182" s="211"/>
      <c r="I182" s="96">
        <f>(I180*8)+(I180/30*15)</f>
        <v>15537.169163636363</v>
      </c>
      <c r="J182" s="159">
        <f>I174*12</f>
        <v>21934.827054545454</v>
      </c>
      <c r="K182" s="99"/>
    </row>
    <row r="183" spans="1:11" customFormat="1" x14ac:dyDescent="0.2">
      <c r="A183" s="212"/>
      <c r="B183" s="212"/>
      <c r="C183" s="212"/>
      <c r="D183" s="212"/>
      <c r="E183" s="212"/>
      <c r="F183" s="212"/>
      <c r="G183" s="212"/>
      <c r="H183" s="212"/>
      <c r="I183" s="212"/>
      <c r="J183" s="6"/>
      <c r="K183" s="6"/>
    </row>
    <row r="184" spans="1:11" customFormat="1" x14ac:dyDescent="0.2">
      <c r="A184" s="100"/>
      <c r="B184" s="100"/>
      <c r="C184" s="100"/>
      <c r="D184" s="100"/>
      <c r="E184" s="100"/>
      <c r="F184" s="100"/>
      <c r="G184" s="100"/>
      <c r="H184" s="100"/>
      <c r="I184" s="101"/>
      <c r="J184" s="6"/>
      <c r="K184" s="6"/>
    </row>
    <row r="185" spans="1:11" customFormat="1" x14ac:dyDescent="0.2">
      <c r="A185" s="209" t="s">
        <v>290</v>
      </c>
      <c r="B185" s="209"/>
      <c r="C185" s="209"/>
      <c r="D185" s="100"/>
      <c r="E185" s="100"/>
      <c r="F185" s="100"/>
      <c r="G185" s="100"/>
      <c r="H185" s="100"/>
      <c r="I185" s="101"/>
      <c r="J185" s="6"/>
      <c r="K185" s="6"/>
    </row>
    <row r="186" spans="1:11" x14ac:dyDescent="0.2">
      <c r="A186" s="209"/>
      <c r="B186" s="209"/>
      <c r="C186" s="209"/>
    </row>
    <row r="187" spans="1:11" x14ac:dyDescent="0.2">
      <c r="A187" s="209"/>
      <c r="B187" s="209"/>
      <c r="C187" s="209"/>
    </row>
    <row r="188" spans="1:11" x14ac:dyDescent="0.2">
      <c r="A188" s="209"/>
      <c r="B188" s="209"/>
      <c r="C188" s="209"/>
    </row>
    <row r="189" spans="1:11" x14ac:dyDescent="0.2">
      <c r="A189" s="209"/>
      <c r="B189" s="209"/>
      <c r="C189" s="209"/>
    </row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1048397" customFormat="1" x14ac:dyDescent="0.2"/>
    <row r="1048398" customFormat="1" x14ac:dyDescent="0.2"/>
    <row r="1048399" customFormat="1" x14ac:dyDescent="0.2"/>
    <row r="1048400" customFormat="1" x14ac:dyDescent="0.2"/>
  </sheetData>
  <mergeCells count="233">
    <mergeCell ref="A6:I6"/>
    <mergeCell ref="A7:I7"/>
    <mergeCell ref="B8:G8"/>
    <mergeCell ref="H8:I8"/>
    <mergeCell ref="B9:G9"/>
    <mergeCell ref="H9:I9"/>
    <mergeCell ref="A1:I1"/>
    <mergeCell ref="A2:I2"/>
    <mergeCell ref="A3:I3"/>
    <mergeCell ref="A4:E4"/>
    <mergeCell ref="F4:I4"/>
    <mergeCell ref="A5:E5"/>
    <mergeCell ref="F5:I5"/>
    <mergeCell ref="A13:I13"/>
    <mergeCell ref="A14:E14"/>
    <mergeCell ref="F14:G14"/>
    <mergeCell ref="H14:I14"/>
    <mergeCell ref="A15:E15"/>
    <mergeCell ref="F15:G15"/>
    <mergeCell ref="H15:I15"/>
    <mergeCell ref="B10:G10"/>
    <mergeCell ref="H10:I10"/>
    <mergeCell ref="B11:G11"/>
    <mergeCell ref="H11:I11"/>
    <mergeCell ref="B12:G12"/>
    <mergeCell ref="H12:I12"/>
    <mergeCell ref="DI19:DP19"/>
    <mergeCell ref="Y19:AF19"/>
    <mergeCell ref="AG19:AN19"/>
    <mergeCell ref="AO19:AV19"/>
    <mergeCell ref="AW19:BD19"/>
    <mergeCell ref="BE19:BL19"/>
    <mergeCell ref="BM19:BT19"/>
    <mergeCell ref="A16:I16"/>
    <mergeCell ref="A17:I17"/>
    <mergeCell ref="A18:I18"/>
    <mergeCell ref="A19:I19"/>
    <mergeCell ref="J19:P19"/>
    <mergeCell ref="Q19:X19"/>
    <mergeCell ref="HI19:HP19"/>
    <mergeCell ref="HQ19:HX19"/>
    <mergeCell ref="HY19:IF19"/>
    <mergeCell ref="IG19:IN19"/>
    <mergeCell ref="IO19:IV19"/>
    <mergeCell ref="B20:G20"/>
    <mergeCell ref="H20:I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B24:G24"/>
    <mergeCell ref="H24:I24"/>
    <mergeCell ref="A25:I25"/>
    <mergeCell ref="A26:I26"/>
    <mergeCell ref="A27:I27"/>
    <mergeCell ref="A28:I28"/>
    <mergeCell ref="B21:G21"/>
    <mergeCell ref="H21:I21"/>
    <mergeCell ref="B22:G22"/>
    <mergeCell ref="H22:I22"/>
    <mergeCell ref="B23:G23"/>
    <mergeCell ref="H23:I23"/>
    <mergeCell ref="A35:I35"/>
    <mergeCell ref="A36:I36"/>
    <mergeCell ref="B37:H37"/>
    <mergeCell ref="B38:G38"/>
    <mergeCell ref="B39:G39"/>
    <mergeCell ref="A40:H40"/>
    <mergeCell ref="B29:G29"/>
    <mergeCell ref="B30:H30"/>
    <mergeCell ref="B31:G31"/>
    <mergeCell ref="A32:H32"/>
    <mergeCell ref="A33:I33"/>
    <mergeCell ref="A34:I34"/>
    <mergeCell ref="B47:G47"/>
    <mergeCell ref="B48:G48"/>
    <mergeCell ref="B49:C49"/>
    <mergeCell ref="B50:G50"/>
    <mergeCell ref="B51:G51"/>
    <mergeCell ref="B52:G52"/>
    <mergeCell ref="B41:H41"/>
    <mergeCell ref="A42:G42"/>
    <mergeCell ref="A43:I43"/>
    <mergeCell ref="A44:I44"/>
    <mergeCell ref="A45:I45"/>
    <mergeCell ref="B46:G46"/>
    <mergeCell ref="B60:H60"/>
    <mergeCell ref="B61:H61"/>
    <mergeCell ref="B62:G62"/>
    <mergeCell ref="B63:G63"/>
    <mergeCell ref="B64:G64"/>
    <mergeCell ref="B65:G65"/>
    <mergeCell ref="B53:G53"/>
    <mergeCell ref="B54:G54"/>
    <mergeCell ref="A55:G55"/>
    <mergeCell ref="A57:I57"/>
    <mergeCell ref="A58:I58"/>
    <mergeCell ref="A59:I59"/>
    <mergeCell ref="B72:H72"/>
    <mergeCell ref="B73:H73"/>
    <mergeCell ref="B74:H74"/>
    <mergeCell ref="A75:I75"/>
    <mergeCell ref="A76:I76"/>
    <mergeCell ref="A77:I77"/>
    <mergeCell ref="B66:H66"/>
    <mergeCell ref="B67:G67"/>
    <mergeCell ref="B68:G68"/>
    <mergeCell ref="B69:G69"/>
    <mergeCell ref="B70:H70"/>
    <mergeCell ref="B71:H71"/>
    <mergeCell ref="A84:I84"/>
    <mergeCell ref="A85:I85"/>
    <mergeCell ref="B86:H86"/>
    <mergeCell ref="B87:H87"/>
    <mergeCell ref="B88:H88"/>
    <mergeCell ref="B89:H89"/>
    <mergeCell ref="A78:I78"/>
    <mergeCell ref="B79:H79"/>
    <mergeCell ref="B80:H80"/>
    <mergeCell ref="B81:H81"/>
    <mergeCell ref="B82:H82"/>
    <mergeCell ref="A83:H83"/>
    <mergeCell ref="A96:H96"/>
    <mergeCell ref="A97:I97"/>
    <mergeCell ref="B98:H98"/>
    <mergeCell ref="B99:H99"/>
    <mergeCell ref="B100:H100"/>
    <mergeCell ref="B101:H101"/>
    <mergeCell ref="B90:H90"/>
    <mergeCell ref="B91:G91"/>
    <mergeCell ref="A92:H92"/>
    <mergeCell ref="A93:I93"/>
    <mergeCell ref="A94:I94"/>
    <mergeCell ref="A95:I95"/>
    <mergeCell ref="A108:I108"/>
    <mergeCell ref="A109:I109"/>
    <mergeCell ref="B110:H110"/>
    <mergeCell ref="B111:H111"/>
    <mergeCell ref="A112:H112"/>
    <mergeCell ref="B113:H113"/>
    <mergeCell ref="B102:H102"/>
    <mergeCell ref="B103:H103"/>
    <mergeCell ref="B104:H104"/>
    <mergeCell ref="A105:H105"/>
    <mergeCell ref="B106:H106"/>
    <mergeCell ref="A107:H107"/>
    <mergeCell ref="B120:H120"/>
    <mergeCell ref="B121:H121"/>
    <mergeCell ref="A122:H122"/>
    <mergeCell ref="A123:I123"/>
    <mergeCell ref="A124:I124"/>
    <mergeCell ref="B125:H125"/>
    <mergeCell ref="A114:H114"/>
    <mergeCell ref="A115:I115"/>
    <mergeCell ref="A116:I116"/>
    <mergeCell ref="A117:I117"/>
    <mergeCell ref="A118:I118"/>
    <mergeCell ref="B119:H119"/>
    <mergeCell ref="A132:I132"/>
    <mergeCell ref="A134:I134"/>
    <mergeCell ref="B135:G135"/>
    <mergeCell ref="A136:G136"/>
    <mergeCell ref="B137:G137"/>
    <mergeCell ref="A138:G138"/>
    <mergeCell ref="B126:H126"/>
    <mergeCell ref="B127:H127"/>
    <mergeCell ref="B128:H128"/>
    <mergeCell ref="B129:H129"/>
    <mergeCell ref="A130:H130"/>
    <mergeCell ref="A131:I131"/>
    <mergeCell ref="B145:G145"/>
    <mergeCell ref="B146:G146"/>
    <mergeCell ref="B147:G147"/>
    <mergeCell ref="B148:G148"/>
    <mergeCell ref="B149:G149"/>
    <mergeCell ref="A150:H150"/>
    <mergeCell ref="B139:G139"/>
    <mergeCell ref="A140:G140"/>
    <mergeCell ref="B141:G141"/>
    <mergeCell ref="B142:G142"/>
    <mergeCell ref="B143:G143"/>
    <mergeCell ref="B144:G144"/>
    <mergeCell ref="A156:I156"/>
    <mergeCell ref="A157:I157"/>
    <mergeCell ref="A158:I158"/>
    <mergeCell ref="A159:I159"/>
    <mergeCell ref="A160:H160"/>
    <mergeCell ref="B161:H161"/>
    <mergeCell ref="A151:I151"/>
    <mergeCell ref="A152:G152"/>
    <mergeCell ref="A153:B155"/>
    <mergeCell ref="C153:I153"/>
    <mergeCell ref="C154:I154"/>
    <mergeCell ref="C155:I155"/>
    <mergeCell ref="A168:H168"/>
    <mergeCell ref="A170:I170"/>
    <mergeCell ref="A171:I171"/>
    <mergeCell ref="A172:I172"/>
    <mergeCell ref="A173:B173"/>
    <mergeCell ref="C173:D173"/>
    <mergeCell ref="F173:G173"/>
    <mergeCell ref="B162:H162"/>
    <mergeCell ref="B163:H163"/>
    <mergeCell ref="B164:H164"/>
    <mergeCell ref="B165:H165"/>
    <mergeCell ref="A166:H166"/>
    <mergeCell ref="B167:H167"/>
    <mergeCell ref="A185:C189"/>
    <mergeCell ref="A178:H178"/>
    <mergeCell ref="B179:H179"/>
    <mergeCell ref="B180:H180"/>
    <mergeCell ref="B181:H181"/>
    <mergeCell ref="B182:H182"/>
 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204722" right="0.51181102362204722" top="0.78740157480314965" bottom="0.78740157480314965" header="0.31496062992125984" footer="0.31496062992125984"/>
  <pageSetup paperSize="9" scale="81" fitToWidth="0" fitToHeight="0" orientation="portrait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W1048400"/>
  <sheetViews>
    <sheetView view="pageBreakPreview" topLeftCell="A123" zoomScale="60" zoomScaleNormal="100" workbookViewId="0">
      <selection sqref="A1:I189"/>
    </sheetView>
  </sheetViews>
  <sheetFormatPr defaultRowHeight="14.25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3.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256" customFormat="1" ht="15.75" x14ac:dyDescent="0.2">
      <c r="A1" s="270" t="s">
        <v>173</v>
      </c>
      <c r="B1" s="270"/>
      <c r="C1" s="270"/>
      <c r="D1" s="270"/>
      <c r="E1" s="270"/>
      <c r="F1" s="270"/>
      <c r="G1" s="270"/>
      <c r="H1" s="270"/>
      <c r="I1" s="270"/>
    </row>
    <row r="2" spans="1:256" customFormat="1" ht="15.75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256" customFormat="1" ht="39" customHeight="1" x14ac:dyDescent="0.2">
      <c r="A3" s="271" t="s">
        <v>287</v>
      </c>
      <c r="B3" s="271"/>
      <c r="C3" s="271"/>
      <c r="D3" s="271"/>
      <c r="E3" s="271"/>
      <c r="F3" s="271"/>
      <c r="G3" s="271"/>
      <c r="H3" s="271"/>
      <c r="I3" s="271"/>
    </row>
    <row r="4" spans="1:256" customForma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256" customFormat="1" x14ac:dyDescent="0.2">
      <c r="A5" s="222" t="s">
        <v>3</v>
      </c>
      <c r="B5" s="222"/>
      <c r="C5" s="222"/>
      <c r="D5" s="222"/>
      <c r="E5" s="222"/>
      <c r="F5" s="268" t="s">
        <v>291</v>
      </c>
      <c r="G5" s="268"/>
      <c r="H5" s="268"/>
      <c r="I5" s="268"/>
    </row>
    <row r="6" spans="1:256" customFormat="1" x14ac:dyDescent="0.2">
      <c r="A6" s="222" t="s">
        <v>279</v>
      </c>
      <c r="B6" s="222"/>
      <c r="C6" s="222"/>
      <c r="D6" s="222"/>
      <c r="E6" s="222"/>
      <c r="F6" s="222"/>
      <c r="G6" s="222"/>
      <c r="H6" s="222"/>
      <c r="I6" s="222"/>
    </row>
    <row r="7" spans="1:256" customFormat="1" ht="15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256" customForma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256" customForma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188</v>
      </c>
      <c r="I9" s="268"/>
    </row>
    <row r="10" spans="1:256" customForma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13</v>
      </c>
      <c r="I10" s="272"/>
    </row>
    <row r="11" spans="1:256" customForma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256" customForma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256" customFormat="1" ht="15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256" customForma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256" customFormat="1" x14ac:dyDescent="0.2">
      <c r="A15" s="263" t="s">
        <v>181</v>
      </c>
      <c r="B15" s="263"/>
      <c r="C15" s="263"/>
      <c r="D15" s="263"/>
      <c r="E15" s="263"/>
      <c r="F15" s="263" t="s">
        <v>26</v>
      </c>
      <c r="G15" s="263"/>
      <c r="H15" s="264">
        <v>1</v>
      </c>
      <c r="I15" s="264"/>
    </row>
    <row r="16" spans="1:256" customForma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7"/>
      <c r="K16" s="8"/>
      <c r="L16" s="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9.5" x14ac:dyDescent="0.2">
      <c r="A17" s="261" t="s">
        <v>28</v>
      </c>
      <c r="B17" s="261"/>
      <c r="C17" s="261"/>
      <c r="D17" s="261"/>
      <c r="E17" s="261"/>
      <c r="F17" s="261"/>
      <c r="G17" s="261"/>
      <c r="H17" s="261"/>
      <c r="I17" s="261"/>
      <c r="J17" s="7"/>
      <c r="K17" s="8"/>
      <c r="L17" s="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10" customFormat="1" ht="15" x14ac:dyDescent="0.2">
      <c r="A19" s="227" t="s">
        <v>29</v>
      </c>
      <c r="B19" s="227"/>
      <c r="C19" s="227"/>
      <c r="D19" s="227"/>
      <c r="E19" s="227"/>
      <c r="F19" s="227"/>
      <c r="G19" s="227"/>
      <c r="H19" s="227"/>
      <c r="I19" s="227"/>
      <c r="J19" s="262"/>
      <c r="K19" s="262"/>
      <c r="L19" s="262"/>
      <c r="M19" s="262"/>
      <c r="N19" s="262"/>
      <c r="O19" s="262"/>
      <c r="P19" s="262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</row>
    <row r="20" spans="1:256" customFormat="1" ht="15" x14ac:dyDescent="0.2">
      <c r="A20" s="2">
        <v>1</v>
      </c>
      <c r="B20" s="222" t="s">
        <v>30</v>
      </c>
      <c r="C20" s="222"/>
      <c r="D20" s="222"/>
      <c r="E20" s="222"/>
      <c r="F20" s="222"/>
      <c r="G20" s="222"/>
      <c r="H20" s="259" t="s">
        <v>175</v>
      </c>
      <c r="I20" s="25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customFormat="1" ht="15" x14ac:dyDescent="0.2">
      <c r="A21" s="2">
        <v>2</v>
      </c>
      <c r="B21" s="222" t="s">
        <v>32</v>
      </c>
      <c r="C21" s="222"/>
      <c r="D21" s="222"/>
      <c r="E21" s="222"/>
      <c r="F21" s="222"/>
      <c r="G21" s="222"/>
      <c r="H21" s="258">
        <v>5143</v>
      </c>
      <c r="I21" s="25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customFormat="1" ht="15" x14ac:dyDescent="0.2">
      <c r="A22" s="2">
        <v>3</v>
      </c>
      <c r="B22" s="222" t="s">
        <v>33</v>
      </c>
      <c r="C22" s="222"/>
      <c r="D22" s="222"/>
      <c r="E22" s="222"/>
      <c r="F22" s="222"/>
      <c r="G22" s="222"/>
      <c r="H22" s="259">
        <v>1540.51</v>
      </c>
      <c r="I22" s="25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" x14ac:dyDescent="0.2">
      <c r="A23" s="2">
        <v>4</v>
      </c>
      <c r="B23" s="222" t="s">
        <v>34</v>
      </c>
      <c r="C23" s="222"/>
      <c r="D23" s="222"/>
      <c r="E23" s="222"/>
      <c r="F23" s="222"/>
      <c r="G23" s="222"/>
      <c r="H23" s="257" t="str">
        <f>H20</f>
        <v>Servente de Limpeza</v>
      </c>
      <c r="I23" s="25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" x14ac:dyDescent="0.2">
      <c r="A24" s="2">
        <v>5</v>
      </c>
      <c r="B24" s="222" t="s">
        <v>35</v>
      </c>
      <c r="C24" s="222"/>
      <c r="D24" s="222"/>
      <c r="E24" s="222"/>
      <c r="F24" s="222"/>
      <c r="G24" s="222"/>
      <c r="H24" s="257" t="s">
        <v>274</v>
      </c>
      <c r="I24" s="2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33.75" customHeight="1" x14ac:dyDescent="0.2">
      <c r="A26" s="225" t="s">
        <v>36</v>
      </c>
      <c r="B26" s="225"/>
      <c r="C26" s="225"/>
      <c r="D26" s="225"/>
      <c r="E26" s="225"/>
      <c r="F26" s="225"/>
      <c r="G26" s="225"/>
      <c r="H26" s="225"/>
      <c r="I26" s="22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15.75" x14ac:dyDescent="0.2">
      <c r="A28" s="235" t="s">
        <v>37</v>
      </c>
      <c r="B28" s="235"/>
      <c r="C28" s="235"/>
      <c r="D28" s="235"/>
      <c r="E28" s="235"/>
      <c r="F28" s="235"/>
      <c r="G28" s="235"/>
      <c r="H28" s="235"/>
      <c r="I28" s="2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13" customFormat="1" ht="30" x14ac:dyDescent="0.2">
      <c r="A29" s="11">
        <v>1</v>
      </c>
      <c r="B29" s="240" t="s">
        <v>38</v>
      </c>
      <c r="C29" s="240"/>
      <c r="D29" s="240"/>
      <c r="E29" s="240"/>
      <c r="F29" s="240"/>
      <c r="G29" s="240"/>
      <c r="H29" s="11" t="s">
        <v>39</v>
      </c>
      <c r="I29" s="11" t="s">
        <v>40</v>
      </c>
    </row>
    <row r="30" spans="1:256" customFormat="1" ht="18" x14ac:dyDescent="0.2">
      <c r="A30" s="103" t="s">
        <v>5</v>
      </c>
      <c r="B30" s="222" t="s">
        <v>182</v>
      </c>
      <c r="C30" s="222"/>
      <c r="D30" s="222"/>
      <c r="E30" s="222"/>
      <c r="F30" s="222"/>
      <c r="G30" s="222"/>
      <c r="H30" s="222"/>
      <c r="I30" s="109">
        <f>H22/220*60</f>
        <v>420.1390909090909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customFormat="1" ht="15" x14ac:dyDescent="0.2">
      <c r="A31" s="105" t="s">
        <v>8</v>
      </c>
      <c r="B31" s="273" t="s">
        <v>176</v>
      </c>
      <c r="C31" s="273"/>
      <c r="D31" s="273"/>
      <c r="E31" s="273"/>
      <c r="F31" s="273"/>
      <c r="G31" s="273"/>
      <c r="H31" s="106">
        <v>0.4</v>
      </c>
      <c r="I31" s="107">
        <f>I30*H31</f>
        <v>168.05563636363638</v>
      </c>
      <c r="J31" s="6"/>
    </row>
    <row r="32" spans="1:256" customFormat="1" ht="15" x14ac:dyDescent="0.25">
      <c r="A32" s="274" t="s">
        <v>177</v>
      </c>
      <c r="B32" s="274"/>
      <c r="C32" s="274"/>
      <c r="D32" s="274"/>
      <c r="E32" s="274"/>
      <c r="F32" s="274"/>
      <c r="G32" s="274"/>
      <c r="H32" s="274"/>
      <c r="I32" s="108">
        <f>SUM(I30:I31)</f>
        <v>588.19472727272728</v>
      </c>
      <c r="J32" s="6"/>
    </row>
    <row r="33" spans="1:10" customFormat="1" x14ac:dyDescent="0.2">
      <c r="A33" s="256" t="s">
        <v>44</v>
      </c>
      <c r="B33" s="256"/>
      <c r="C33" s="256"/>
      <c r="D33" s="256"/>
      <c r="E33" s="256"/>
      <c r="F33" s="256"/>
      <c r="G33" s="256"/>
      <c r="H33" s="256"/>
      <c r="I33" s="256"/>
      <c r="J33" s="6"/>
    </row>
    <row r="34" spans="1:10" customFormat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6"/>
    </row>
    <row r="35" spans="1:10" customFormat="1" ht="15.75" x14ac:dyDescent="0.2">
      <c r="A35" s="237" t="s">
        <v>45</v>
      </c>
      <c r="B35" s="237"/>
      <c r="C35" s="237"/>
      <c r="D35" s="237"/>
      <c r="E35" s="237"/>
      <c r="F35" s="237"/>
      <c r="G35" s="237"/>
      <c r="H35" s="237"/>
      <c r="I35" s="237"/>
      <c r="J35" s="6"/>
    </row>
    <row r="36" spans="1:10" customFormat="1" ht="15" x14ac:dyDescent="0.2">
      <c r="A36" s="253" t="s">
        <v>46</v>
      </c>
      <c r="B36" s="253"/>
      <c r="C36" s="253"/>
      <c r="D36" s="253"/>
      <c r="E36" s="253"/>
      <c r="F36" s="253"/>
      <c r="G36" s="253"/>
      <c r="H36" s="253"/>
      <c r="I36" s="253"/>
      <c r="J36" s="6"/>
    </row>
    <row r="37" spans="1:10" customFormat="1" ht="15" x14ac:dyDescent="0.2">
      <c r="A37" s="18" t="s">
        <v>47</v>
      </c>
      <c r="B37" s="254" t="s">
        <v>48</v>
      </c>
      <c r="C37" s="254"/>
      <c r="D37" s="254"/>
      <c r="E37" s="254"/>
      <c r="F37" s="254"/>
      <c r="G37" s="254"/>
      <c r="H37" s="254"/>
      <c r="I37" s="3" t="s">
        <v>49</v>
      </c>
      <c r="J37" s="6"/>
    </row>
    <row r="38" spans="1:10" customFormat="1" x14ac:dyDescent="0.2">
      <c r="A38" s="19" t="s">
        <v>5</v>
      </c>
      <c r="B38" s="249" t="s">
        <v>50</v>
      </c>
      <c r="C38" s="249"/>
      <c r="D38" s="249"/>
      <c r="E38" s="249"/>
      <c r="F38" s="249"/>
      <c r="G38" s="249"/>
      <c r="H38" s="20">
        <v>8.3299999999999999E-2</v>
      </c>
      <c r="I38" s="21">
        <f>ROUND($I$30*H38,2)</f>
        <v>35</v>
      </c>
      <c r="J38" s="6"/>
    </row>
    <row r="39" spans="1:10" customFormat="1" ht="33" customHeight="1" x14ac:dyDescent="0.2">
      <c r="A39" s="19" t="s">
        <v>8</v>
      </c>
      <c r="B39" s="255" t="s">
        <v>51</v>
      </c>
      <c r="C39" s="255"/>
      <c r="D39" s="255"/>
      <c r="E39" s="255"/>
      <c r="F39" s="255"/>
      <c r="G39" s="255"/>
      <c r="H39" s="22">
        <v>3.0249999999999999E-2</v>
      </c>
      <c r="I39" s="21">
        <f>ROUND($I$30*H39,2)</f>
        <v>12.71</v>
      </c>
      <c r="J39" s="6"/>
    </row>
    <row r="40" spans="1:10" customFormat="1" x14ac:dyDescent="0.2">
      <c r="A40" s="228" t="s">
        <v>43</v>
      </c>
      <c r="B40" s="228"/>
      <c r="C40" s="228"/>
      <c r="D40" s="228"/>
      <c r="E40" s="228"/>
      <c r="F40" s="228"/>
      <c r="G40" s="228"/>
      <c r="H40" s="228"/>
      <c r="I40" s="23">
        <f>SUM(I38:I39)</f>
        <v>47.71</v>
      </c>
      <c r="J40" s="6"/>
    </row>
    <row r="41" spans="1:10" customFormat="1" x14ac:dyDescent="0.2">
      <c r="A41" s="24" t="s">
        <v>11</v>
      </c>
      <c r="B41" s="251" t="s">
        <v>52</v>
      </c>
      <c r="C41" s="251"/>
      <c r="D41" s="251"/>
      <c r="E41" s="251"/>
      <c r="F41" s="251"/>
      <c r="G41" s="251"/>
      <c r="H41" s="251"/>
      <c r="I41" s="25">
        <f>ROUND($H$55*I40,2)</f>
        <v>16.84</v>
      </c>
      <c r="J41" s="6"/>
    </row>
    <row r="42" spans="1:10" s="28" customFormat="1" ht="15" x14ac:dyDescent="0.25">
      <c r="A42" s="219"/>
      <c r="B42" s="219"/>
      <c r="C42" s="219"/>
      <c r="D42" s="219"/>
      <c r="E42" s="219"/>
      <c r="F42" s="219"/>
      <c r="G42" s="219"/>
      <c r="H42" s="26" t="s">
        <v>43</v>
      </c>
      <c r="I42" s="27">
        <f>I40+I41</f>
        <v>64.55</v>
      </c>
    </row>
    <row r="43" spans="1:10" customFormat="1" ht="54.75" customHeight="1" x14ac:dyDescent="0.2">
      <c r="A43" s="243" t="s">
        <v>53</v>
      </c>
      <c r="B43" s="243"/>
      <c r="C43" s="243"/>
      <c r="D43" s="243"/>
      <c r="E43" s="243"/>
      <c r="F43" s="243"/>
      <c r="G43" s="243"/>
      <c r="H43" s="243"/>
      <c r="I43" s="243"/>
      <c r="J43" s="6"/>
    </row>
    <row r="44" spans="1:10" customFormat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6"/>
    </row>
    <row r="45" spans="1:10" s="6" customFormat="1" ht="15" x14ac:dyDescent="0.2">
      <c r="A45" s="252" t="s">
        <v>54</v>
      </c>
      <c r="B45" s="252"/>
      <c r="C45" s="252"/>
      <c r="D45" s="252"/>
      <c r="E45" s="252"/>
      <c r="F45" s="252"/>
      <c r="G45" s="252"/>
      <c r="H45" s="252"/>
      <c r="I45" s="252"/>
    </row>
    <row r="46" spans="1:10" s="6" customFormat="1" ht="30" x14ac:dyDescent="0.2">
      <c r="A46" s="29" t="s">
        <v>55</v>
      </c>
      <c r="B46" s="240" t="s">
        <v>56</v>
      </c>
      <c r="C46" s="240"/>
      <c r="D46" s="240"/>
      <c r="E46" s="240"/>
      <c r="F46" s="240"/>
      <c r="G46" s="240"/>
      <c r="H46" s="12" t="s">
        <v>57</v>
      </c>
      <c r="I46" s="12" t="s">
        <v>40</v>
      </c>
    </row>
    <row r="47" spans="1:10" s="6" customFormat="1" ht="12.75" x14ac:dyDescent="0.2">
      <c r="A47" s="30" t="s">
        <v>5</v>
      </c>
      <c r="B47" s="222" t="s">
        <v>58</v>
      </c>
      <c r="C47" s="222"/>
      <c r="D47" s="222"/>
      <c r="E47" s="222"/>
      <c r="F47" s="222"/>
      <c r="G47" s="222"/>
      <c r="H47" s="31">
        <v>0.2</v>
      </c>
      <c r="I47" s="32">
        <f t="shared" ref="I47:I54" si="0">ROUND($I$32*H47,2)</f>
        <v>117.64</v>
      </c>
    </row>
    <row r="48" spans="1:10" s="6" customFormat="1" ht="12.75" x14ac:dyDescent="0.2">
      <c r="A48" s="30" t="s">
        <v>8</v>
      </c>
      <c r="B48" s="222" t="s">
        <v>59</v>
      </c>
      <c r="C48" s="222"/>
      <c r="D48" s="222"/>
      <c r="E48" s="222"/>
      <c r="F48" s="222"/>
      <c r="G48" s="222"/>
      <c r="H48" s="31">
        <v>2.5000000000000001E-2</v>
      </c>
      <c r="I48" s="32">
        <f t="shared" si="0"/>
        <v>14.7</v>
      </c>
    </row>
    <row r="49" spans="1:10" s="6" customFormat="1" ht="53.25" customHeight="1" x14ac:dyDescent="0.2">
      <c r="A49" s="30" t="s">
        <v>11</v>
      </c>
      <c r="B49" s="222" t="s">
        <v>60</v>
      </c>
      <c r="C49" s="222"/>
      <c r="D49" s="33" t="s">
        <v>61</v>
      </c>
      <c r="E49" s="34">
        <v>0.03</v>
      </c>
      <c r="F49" s="33" t="s">
        <v>62</v>
      </c>
      <c r="G49" s="35">
        <v>0.5</v>
      </c>
      <c r="H49" s="36">
        <f>E49*G49</f>
        <v>1.4999999999999999E-2</v>
      </c>
      <c r="I49" s="32">
        <f t="shared" si="0"/>
        <v>8.82</v>
      </c>
    </row>
    <row r="50" spans="1:10" s="6" customFormat="1" ht="12.75" x14ac:dyDescent="0.2">
      <c r="A50" s="30" t="s">
        <v>14</v>
      </c>
      <c r="B50" s="222" t="s">
        <v>63</v>
      </c>
      <c r="C50" s="222"/>
      <c r="D50" s="222"/>
      <c r="E50" s="222"/>
      <c r="F50" s="222"/>
      <c r="G50" s="222"/>
      <c r="H50" s="31">
        <v>1.4999999999999999E-2</v>
      </c>
      <c r="I50" s="32">
        <f t="shared" si="0"/>
        <v>8.82</v>
      </c>
    </row>
    <row r="51" spans="1:10" s="6" customFormat="1" ht="12.75" x14ac:dyDescent="0.2">
      <c r="A51" s="30" t="s">
        <v>16</v>
      </c>
      <c r="B51" s="222" t="s">
        <v>64</v>
      </c>
      <c r="C51" s="222"/>
      <c r="D51" s="222"/>
      <c r="E51" s="222"/>
      <c r="F51" s="222"/>
      <c r="G51" s="222"/>
      <c r="H51" s="31">
        <v>0.01</v>
      </c>
      <c r="I51" s="32">
        <f t="shared" si="0"/>
        <v>5.88</v>
      </c>
    </row>
    <row r="52" spans="1:10" s="6" customFormat="1" ht="12.75" x14ac:dyDescent="0.2">
      <c r="A52" s="30" t="s">
        <v>65</v>
      </c>
      <c r="B52" s="222" t="s">
        <v>66</v>
      </c>
      <c r="C52" s="222"/>
      <c r="D52" s="222"/>
      <c r="E52" s="222"/>
      <c r="F52" s="222"/>
      <c r="G52" s="222"/>
      <c r="H52" s="31">
        <v>6.0000000000000001E-3</v>
      </c>
      <c r="I52" s="32">
        <f t="shared" si="0"/>
        <v>3.53</v>
      </c>
    </row>
    <row r="53" spans="1:10" customFormat="1" x14ac:dyDescent="0.2">
      <c r="A53" s="30" t="s">
        <v>67</v>
      </c>
      <c r="B53" s="222" t="s">
        <v>68</v>
      </c>
      <c r="C53" s="222"/>
      <c r="D53" s="222"/>
      <c r="E53" s="222"/>
      <c r="F53" s="222"/>
      <c r="G53" s="222"/>
      <c r="H53" s="31">
        <v>2E-3</v>
      </c>
      <c r="I53" s="32">
        <f t="shared" si="0"/>
        <v>1.18</v>
      </c>
      <c r="J53" s="6"/>
    </row>
    <row r="54" spans="1:10" customFormat="1" x14ac:dyDescent="0.2">
      <c r="A54" s="30" t="s">
        <v>69</v>
      </c>
      <c r="B54" s="222" t="s">
        <v>70</v>
      </c>
      <c r="C54" s="222"/>
      <c r="D54" s="222"/>
      <c r="E54" s="222"/>
      <c r="F54" s="222"/>
      <c r="G54" s="222"/>
      <c r="H54" s="31">
        <v>0.08</v>
      </c>
      <c r="I54" s="32">
        <f t="shared" si="0"/>
        <v>47.06</v>
      </c>
      <c r="J54" s="6"/>
    </row>
    <row r="55" spans="1:10" customFormat="1" x14ac:dyDescent="0.2">
      <c r="A55" s="228" t="s">
        <v>43</v>
      </c>
      <c r="B55" s="228"/>
      <c r="C55" s="228"/>
      <c r="D55" s="228"/>
      <c r="E55" s="228"/>
      <c r="F55" s="228"/>
      <c r="G55" s="228"/>
      <c r="H55" s="37">
        <f>SUM(H47:H54)</f>
        <v>0.35300000000000004</v>
      </c>
      <c r="I55" s="38">
        <f>SUM(I47:I54)</f>
        <v>207.63</v>
      </c>
      <c r="J55" s="6"/>
    </row>
    <row r="56" spans="1:10" customFormat="1" x14ac:dyDescent="0.2">
      <c r="A56" s="39"/>
      <c r="B56" s="40"/>
      <c r="C56" s="40"/>
      <c r="D56" s="40"/>
      <c r="E56" s="40"/>
      <c r="F56" s="40"/>
      <c r="G56" s="40"/>
      <c r="H56" s="41"/>
      <c r="I56" s="42"/>
      <c r="J56" s="6"/>
    </row>
    <row r="57" spans="1:10" customFormat="1" ht="42" customHeight="1" x14ac:dyDescent="0.2">
      <c r="A57" s="243" t="s">
        <v>71</v>
      </c>
      <c r="B57" s="243"/>
      <c r="C57" s="243"/>
      <c r="D57" s="243"/>
      <c r="E57" s="243"/>
      <c r="F57" s="243"/>
      <c r="G57" s="243"/>
      <c r="H57" s="243"/>
      <c r="I57" s="243"/>
      <c r="J57" s="6"/>
    </row>
    <row r="58" spans="1:10" customFormat="1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6"/>
    </row>
    <row r="59" spans="1:10" customFormat="1" ht="15" x14ac:dyDescent="0.2">
      <c r="A59" s="244" t="s">
        <v>72</v>
      </c>
      <c r="B59" s="244"/>
      <c r="C59" s="244"/>
      <c r="D59" s="244"/>
      <c r="E59" s="244"/>
      <c r="F59" s="244"/>
      <c r="G59" s="244"/>
      <c r="H59" s="244"/>
      <c r="I59" s="244"/>
      <c r="J59" s="6"/>
    </row>
    <row r="60" spans="1:10" customFormat="1" ht="15" x14ac:dyDescent="0.2">
      <c r="A60" s="43" t="s">
        <v>73</v>
      </c>
      <c r="B60" s="240" t="s">
        <v>74</v>
      </c>
      <c r="C60" s="240"/>
      <c r="D60" s="240"/>
      <c r="E60" s="240"/>
      <c r="F60" s="240"/>
      <c r="G60" s="240"/>
      <c r="H60" s="240"/>
      <c r="I60" s="12" t="s">
        <v>49</v>
      </c>
      <c r="J60" s="6"/>
    </row>
    <row r="61" spans="1:10" customFormat="1" x14ac:dyDescent="0.2">
      <c r="A61" s="19" t="s">
        <v>5</v>
      </c>
      <c r="B61" s="222" t="s">
        <v>75</v>
      </c>
      <c r="C61" s="222"/>
      <c r="D61" s="222"/>
      <c r="E61" s="222"/>
      <c r="F61" s="222"/>
      <c r="G61" s="222"/>
      <c r="H61" s="222"/>
      <c r="I61" s="32">
        <f>IF(ROUND((H62*H64*H63)-(I30*0.06),2)&lt;0,0,ROUND((H62*H64*H63)-(I30*0.06),2))</f>
        <v>170.59</v>
      </c>
      <c r="J61" s="6"/>
    </row>
    <row r="62" spans="1:10" customFormat="1" x14ac:dyDescent="0.2">
      <c r="A62" s="19"/>
      <c r="B62" s="225" t="s">
        <v>76</v>
      </c>
      <c r="C62" s="225"/>
      <c r="D62" s="225"/>
      <c r="E62" s="225"/>
      <c r="F62" s="225"/>
      <c r="G62" s="225"/>
      <c r="H62" s="44">
        <v>4.45</v>
      </c>
      <c r="I62" s="45" t="s">
        <v>7</v>
      </c>
      <c r="J62" s="6"/>
    </row>
    <row r="63" spans="1:10" customFormat="1" x14ac:dyDescent="0.2">
      <c r="A63" s="19"/>
      <c r="B63" s="225" t="s">
        <v>77</v>
      </c>
      <c r="C63" s="225"/>
      <c r="D63" s="225"/>
      <c r="E63" s="225"/>
      <c r="F63" s="225"/>
      <c r="G63" s="225"/>
      <c r="H63" s="46">
        <v>2</v>
      </c>
      <c r="I63" s="45"/>
    </row>
    <row r="64" spans="1:10" customFormat="1" x14ac:dyDescent="0.2">
      <c r="A64" s="19"/>
      <c r="B64" s="225" t="s">
        <v>78</v>
      </c>
      <c r="C64" s="225"/>
      <c r="D64" s="225"/>
      <c r="E64" s="225"/>
      <c r="F64" s="225"/>
      <c r="G64" s="225"/>
      <c r="H64" s="47">
        <v>22</v>
      </c>
      <c r="I64" s="45"/>
    </row>
    <row r="65" spans="1:10" customFormat="1" x14ac:dyDescent="0.2">
      <c r="A65" s="19"/>
      <c r="B65" s="250" t="s">
        <v>79</v>
      </c>
      <c r="C65" s="250"/>
      <c r="D65" s="250"/>
      <c r="E65" s="250"/>
      <c r="F65" s="250"/>
      <c r="G65" s="250"/>
      <c r="H65" s="48">
        <v>0.06</v>
      </c>
      <c r="I65" s="49"/>
    </row>
    <row r="66" spans="1:10" customFormat="1" x14ac:dyDescent="0.2">
      <c r="A66" s="19" t="s">
        <v>8</v>
      </c>
      <c r="B66" s="222" t="s">
        <v>80</v>
      </c>
      <c r="C66" s="222"/>
      <c r="D66" s="222"/>
      <c r="E66" s="222"/>
      <c r="F66" s="222"/>
      <c r="G66" s="222"/>
      <c r="H66" s="222"/>
      <c r="I66" s="32">
        <f>($H$67*$H$68)*(1-$H$69)</f>
        <v>210.98880000000003</v>
      </c>
    </row>
    <row r="67" spans="1:10" customFormat="1" x14ac:dyDescent="0.2">
      <c r="A67" s="19"/>
      <c r="B67" s="225" t="s">
        <v>183</v>
      </c>
      <c r="C67" s="225"/>
      <c r="D67" s="225"/>
      <c r="E67" s="225"/>
      <c r="F67" s="225"/>
      <c r="G67" s="225"/>
      <c r="H67" s="44">
        <v>11.84</v>
      </c>
      <c r="I67" s="45" t="s">
        <v>7</v>
      </c>
    </row>
    <row r="68" spans="1:10" customFormat="1" x14ac:dyDescent="0.2">
      <c r="A68" s="50"/>
      <c r="B68" s="225" t="s">
        <v>83</v>
      </c>
      <c r="C68" s="225"/>
      <c r="D68" s="225"/>
      <c r="E68" s="225"/>
      <c r="F68" s="225"/>
      <c r="G68" s="225"/>
      <c r="H68" s="47">
        <v>22</v>
      </c>
      <c r="I68" s="45"/>
    </row>
    <row r="69" spans="1:10" customFormat="1" x14ac:dyDescent="0.2">
      <c r="A69" s="50"/>
      <c r="B69" s="225" t="s">
        <v>84</v>
      </c>
      <c r="C69" s="225"/>
      <c r="D69" s="225"/>
      <c r="E69" s="225"/>
      <c r="F69" s="225"/>
      <c r="G69" s="225"/>
      <c r="H69" s="51">
        <v>0.19</v>
      </c>
      <c r="I69" s="45"/>
    </row>
    <row r="70" spans="1:10" customFormat="1" x14ac:dyDescent="0.2">
      <c r="A70" s="19" t="s">
        <v>11</v>
      </c>
      <c r="B70" s="241" t="s">
        <v>85</v>
      </c>
      <c r="C70" s="241"/>
      <c r="D70" s="241"/>
      <c r="E70" s="241"/>
      <c r="F70" s="241"/>
      <c r="G70" s="241"/>
      <c r="H70" s="241"/>
      <c r="I70" s="53">
        <v>0</v>
      </c>
    </row>
    <row r="71" spans="1:10" customFormat="1" x14ac:dyDescent="0.2">
      <c r="A71" s="19" t="s">
        <v>14</v>
      </c>
      <c r="B71" s="222" t="s">
        <v>86</v>
      </c>
      <c r="C71" s="222"/>
      <c r="D71" s="222"/>
      <c r="E71" s="222"/>
      <c r="F71" s="222"/>
      <c r="G71" s="222"/>
      <c r="H71" s="222"/>
      <c r="I71" s="54">
        <v>19.420000000000002</v>
      </c>
    </row>
    <row r="72" spans="1:10" customFormat="1" x14ac:dyDescent="0.2">
      <c r="A72" s="19" t="s">
        <v>16</v>
      </c>
      <c r="B72" s="241" t="s">
        <v>184</v>
      </c>
      <c r="C72" s="241"/>
      <c r="D72" s="241"/>
      <c r="E72" s="241"/>
      <c r="F72" s="241"/>
      <c r="G72" s="241"/>
      <c r="H72" s="241"/>
      <c r="I72" s="53">
        <v>148</v>
      </c>
    </row>
    <row r="73" spans="1:10" customFormat="1" x14ac:dyDescent="0.2">
      <c r="A73" s="19" t="s">
        <v>65</v>
      </c>
      <c r="B73" s="241" t="s">
        <v>85</v>
      </c>
      <c r="C73" s="241"/>
      <c r="D73" s="241"/>
      <c r="E73" s="241"/>
      <c r="F73" s="241"/>
      <c r="G73" s="241"/>
      <c r="H73" s="241"/>
      <c r="I73" s="55" t="s">
        <v>7</v>
      </c>
    </row>
    <row r="74" spans="1:10" customFormat="1" x14ac:dyDescent="0.2">
      <c r="A74" s="56"/>
      <c r="B74" s="228" t="s">
        <v>43</v>
      </c>
      <c r="C74" s="228"/>
      <c r="D74" s="228"/>
      <c r="E74" s="228"/>
      <c r="F74" s="228"/>
      <c r="G74" s="228"/>
      <c r="H74" s="228"/>
      <c r="I74" s="38">
        <f>SUM(I61:I73)</f>
        <v>548.99880000000007</v>
      </c>
    </row>
    <row r="75" spans="1:10" customFormat="1" x14ac:dyDescent="0.2">
      <c r="A75" s="219"/>
      <c r="B75" s="219"/>
      <c r="C75" s="219"/>
      <c r="D75" s="219"/>
      <c r="E75" s="219"/>
      <c r="F75" s="219"/>
      <c r="G75" s="219"/>
      <c r="H75" s="219"/>
      <c r="I75" s="219"/>
    </row>
    <row r="76" spans="1:10" customFormat="1" ht="41.25" customHeight="1" x14ac:dyDescent="0.2">
      <c r="A76" s="225" t="s">
        <v>87</v>
      </c>
      <c r="B76" s="225"/>
      <c r="C76" s="225"/>
      <c r="D76" s="225"/>
      <c r="E76" s="225"/>
      <c r="F76" s="225"/>
      <c r="G76" s="225"/>
      <c r="H76" s="225"/>
      <c r="I76" s="225"/>
    </row>
    <row r="77" spans="1:10" customFormat="1" x14ac:dyDescent="0.2">
      <c r="A77" s="219"/>
      <c r="B77" s="219"/>
      <c r="C77" s="219"/>
      <c r="D77" s="219"/>
      <c r="E77" s="219"/>
      <c r="F77" s="219"/>
      <c r="G77" s="219"/>
      <c r="H77" s="219"/>
      <c r="I77" s="219"/>
    </row>
    <row r="78" spans="1:10" customFormat="1" ht="15.75" x14ac:dyDescent="0.2">
      <c r="A78" s="235" t="s">
        <v>88</v>
      </c>
      <c r="B78" s="235"/>
      <c r="C78" s="235"/>
      <c r="D78" s="235"/>
      <c r="E78" s="235"/>
      <c r="F78" s="235"/>
      <c r="G78" s="235"/>
      <c r="H78" s="235"/>
      <c r="I78" s="235"/>
    </row>
    <row r="79" spans="1:10" customFormat="1" ht="15" x14ac:dyDescent="0.2">
      <c r="A79" s="12">
        <v>2</v>
      </c>
      <c r="B79" s="240" t="s">
        <v>89</v>
      </c>
      <c r="C79" s="240"/>
      <c r="D79" s="240"/>
      <c r="E79" s="240"/>
      <c r="F79" s="240"/>
      <c r="G79" s="240"/>
      <c r="H79" s="240"/>
      <c r="I79" s="12" t="s">
        <v>49</v>
      </c>
      <c r="J79" s="6"/>
    </row>
    <row r="80" spans="1:10" customFormat="1" x14ac:dyDescent="0.2">
      <c r="A80" s="2" t="s">
        <v>47</v>
      </c>
      <c r="B80" s="222" t="s">
        <v>48</v>
      </c>
      <c r="C80" s="222"/>
      <c r="D80" s="222"/>
      <c r="E80" s="222"/>
      <c r="F80" s="222"/>
      <c r="G80" s="222"/>
      <c r="H80" s="222"/>
      <c r="I80" s="5">
        <f>I42</f>
        <v>64.55</v>
      </c>
      <c r="J80" s="6"/>
    </row>
    <row r="81" spans="1:10" customFormat="1" x14ac:dyDescent="0.2">
      <c r="A81" s="2" t="s">
        <v>55</v>
      </c>
      <c r="B81" s="222" t="s">
        <v>56</v>
      </c>
      <c r="C81" s="222"/>
      <c r="D81" s="222"/>
      <c r="E81" s="222"/>
      <c r="F81" s="222"/>
      <c r="G81" s="222"/>
      <c r="H81" s="222"/>
      <c r="I81" s="5">
        <f>I55</f>
        <v>207.63</v>
      </c>
      <c r="J81" s="6"/>
    </row>
    <row r="82" spans="1:10" customFormat="1" x14ac:dyDescent="0.2">
      <c r="A82" s="2" t="s">
        <v>73</v>
      </c>
      <c r="B82" s="222" t="s">
        <v>74</v>
      </c>
      <c r="C82" s="222"/>
      <c r="D82" s="222"/>
      <c r="E82" s="222"/>
      <c r="F82" s="222"/>
      <c r="G82" s="222"/>
      <c r="H82" s="222"/>
      <c r="I82" s="5">
        <f>I74</f>
        <v>548.99880000000007</v>
      </c>
      <c r="J82" s="6"/>
    </row>
    <row r="83" spans="1:10" customFormat="1" x14ac:dyDescent="0.2">
      <c r="A83" s="242" t="s">
        <v>43</v>
      </c>
      <c r="B83" s="242"/>
      <c r="C83" s="242"/>
      <c r="D83" s="242"/>
      <c r="E83" s="242"/>
      <c r="F83" s="242"/>
      <c r="G83" s="242"/>
      <c r="H83" s="242"/>
      <c r="I83" s="57">
        <f>SUM(I80:I82)</f>
        <v>821.17880000000014</v>
      </c>
      <c r="J83" s="6"/>
    </row>
    <row r="84" spans="1:10" customFormat="1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6"/>
    </row>
    <row r="85" spans="1:10" s="6" customFormat="1" ht="15.75" x14ac:dyDescent="0.2">
      <c r="A85" s="237" t="s">
        <v>90</v>
      </c>
      <c r="B85" s="237"/>
      <c r="C85" s="237"/>
      <c r="D85" s="237"/>
      <c r="E85" s="237"/>
      <c r="F85" s="237"/>
      <c r="G85" s="237"/>
      <c r="H85" s="237"/>
      <c r="I85" s="237"/>
    </row>
    <row r="86" spans="1:10" s="6" customFormat="1" ht="15" x14ac:dyDescent="0.2">
      <c r="A86" s="43">
        <v>3</v>
      </c>
      <c r="B86" s="239" t="s">
        <v>91</v>
      </c>
      <c r="C86" s="239"/>
      <c r="D86" s="239"/>
      <c r="E86" s="239"/>
      <c r="F86" s="239"/>
      <c r="G86" s="239"/>
      <c r="H86" s="239"/>
      <c r="I86" s="43" t="s">
        <v>92</v>
      </c>
    </row>
    <row r="87" spans="1:10" s="6" customFormat="1" ht="49.5" customHeight="1" x14ac:dyDescent="0.2">
      <c r="A87" s="19" t="s">
        <v>5</v>
      </c>
      <c r="B87" s="249" t="s">
        <v>93</v>
      </c>
      <c r="C87" s="249"/>
      <c r="D87" s="249"/>
      <c r="E87" s="249"/>
      <c r="F87" s="249"/>
      <c r="G87" s="249"/>
      <c r="H87" s="249"/>
      <c r="I87" s="58">
        <f>ROUND((($I$32/12)+($I$38/12)+($I$33/12/12)+($I$39/12))*(30/30)*0.05,2)</f>
        <v>2.65</v>
      </c>
    </row>
    <row r="88" spans="1:10" s="6" customFormat="1" ht="12.75" x14ac:dyDescent="0.2">
      <c r="A88" s="19" t="s">
        <v>8</v>
      </c>
      <c r="B88" s="241" t="s">
        <v>94</v>
      </c>
      <c r="C88" s="241"/>
      <c r="D88" s="241"/>
      <c r="E88" s="241"/>
      <c r="F88" s="241"/>
      <c r="G88" s="241"/>
      <c r="H88" s="241"/>
      <c r="I88" s="58">
        <f>ROUND($H$54*I87,2)</f>
        <v>0.21</v>
      </c>
    </row>
    <row r="89" spans="1:10" s="6" customFormat="1" ht="27" customHeight="1" x14ac:dyDescent="0.2">
      <c r="A89" s="19" t="s">
        <v>11</v>
      </c>
      <c r="B89" s="222" t="s">
        <v>95</v>
      </c>
      <c r="C89" s="222"/>
      <c r="D89" s="222"/>
      <c r="E89" s="222"/>
      <c r="F89" s="222"/>
      <c r="G89" s="222"/>
      <c r="H89" s="222"/>
      <c r="I89" s="58">
        <f>ROUND(((7/30)/$H$11)*$I$32*0.9,2)</f>
        <v>10.29</v>
      </c>
    </row>
    <row r="90" spans="1:10" s="6" customFormat="1" ht="12.75" x14ac:dyDescent="0.2">
      <c r="A90" s="19" t="s">
        <v>14</v>
      </c>
      <c r="B90" s="241" t="s">
        <v>96</v>
      </c>
      <c r="C90" s="241"/>
      <c r="D90" s="241"/>
      <c r="E90" s="241"/>
      <c r="F90" s="241"/>
      <c r="G90" s="241"/>
      <c r="H90" s="241"/>
      <c r="I90" s="58">
        <f>ROUND($H$55*I89,2)</f>
        <v>3.63</v>
      </c>
    </row>
    <row r="91" spans="1:10" s="6" customFormat="1" ht="54.75" customHeight="1" x14ac:dyDescent="0.2">
      <c r="A91" s="19" t="s">
        <v>16</v>
      </c>
      <c r="B91" s="222" t="s">
        <v>97</v>
      </c>
      <c r="C91" s="222"/>
      <c r="D91" s="222"/>
      <c r="E91" s="222"/>
      <c r="F91" s="222"/>
      <c r="G91" s="222"/>
      <c r="H91" s="59">
        <v>0.04</v>
      </c>
      <c r="I91" s="58">
        <f>ROUND($I$32*H91,2)</f>
        <v>23.53</v>
      </c>
    </row>
    <row r="92" spans="1:10" s="6" customFormat="1" ht="12.75" x14ac:dyDescent="0.2">
      <c r="A92" s="228" t="s">
        <v>43</v>
      </c>
      <c r="B92" s="228"/>
      <c r="C92" s="228"/>
      <c r="D92" s="228"/>
      <c r="E92" s="228"/>
      <c r="F92" s="228"/>
      <c r="G92" s="228"/>
      <c r="H92" s="228"/>
      <c r="I92" s="38">
        <f>SUM(I87:I91)</f>
        <v>40.31</v>
      </c>
    </row>
    <row r="93" spans="1:10" s="6" customFormat="1" x14ac:dyDescent="0.2">
      <c r="A93" s="212"/>
      <c r="B93" s="212"/>
      <c r="C93" s="212"/>
      <c r="D93" s="212"/>
      <c r="E93" s="212"/>
      <c r="F93" s="212"/>
      <c r="G93" s="212"/>
      <c r="H93" s="212"/>
      <c r="I93" s="212"/>
    </row>
    <row r="94" spans="1:10" customFormat="1" ht="15.75" x14ac:dyDescent="0.2">
      <c r="A94" s="235" t="s">
        <v>98</v>
      </c>
      <c r="B94" s="235"/>
      <c r="C94" s="235"/>
      <c r="D94" s="235"/>
      <c r="E94" s="235"/>
      <c r="F94" s="235"/>
      <c r="G94" s="235"/>
      <c r="H94" s="235"/>
      <c r="I94" s="235"/>
      <c r="J94" s="6"/>
    </row>
    <row r="95" spans="1:10" customFormat="1" ht="42" customHeight="1" x14ac:dyDescent="0.2">
      <c r="A95" s="246" t="s">
        <v>99</v>
      </c>
      <c r="B95" s="246"/>
      <c r="C95" s="246"/>
      <c r="D95" s="246"/>
      <c r="E95" s="246"/>
      <c r="F95" s="246"/>
      <c r="G95" s="246"/>
      <c r="H95" s="246"/>
      <c r="I95" s="246"/>
    </row>
    <row r="96" spans="1:10" customFormat="1" ht="15" x14ac:dyDescent="0.2">
      <c r="A96" s="247" t="s">
        <v>100</v>
      </c>
      <c r="B96" s="247"/>
      <c r="C96" s="247"/>
      <c r="D96" s="247"/>
      <c r="E96" s="247"/>
      <c r="F96" s="247"/>
      <c r="G96" s="247"/>
      <c r="H96" s="247"/>
      <c r="I96" s="60">
        <f>I32+I38+I39</f>
        <v>635.90472727272731</v>
      </c>
    </row>
    <row r="97" spans="1:9" customFormat="1" ht="15" x14ac:dyDescent="0.2">
      <c r="A97" s="248" t="s">
        <v>101</v>
      </c>
      <c r="B97" s="248"/>
      <c r="C97" s="248"/>
      <c r="D97" s="248"/>
      <c r="E97" s="248"/>
      <c r="F97" s="248"/>
      <c r="G97" s="248"/>
      <c r="H97" s="248"/>
      <c r="I97" s="248"/>
    </row>
    <row r="98" spans="1:9" customFormat="1" ht="15" x14ac:dyDescent="0.25">
      <c r="A98" s="61" t="s">
        <v>102</v>
      </c>
      <c r="B98" s="239" t="s">
        <v>103</v>
      </c>
      <c r="C98" s="239"/>
      <c r="D98" s="239"/>
      <c r="E98" s="239"/>
      <c r="F98" s="239"/>
      <c r="G98" s="239"/>
      <c r="H98" s="239"/>
      <c r="I98" s="61" t="s">
        <v>49</v>
      </c>
    </row>
    <row r="99" spans="1:9" customFormat="1" ht="26.25" customHeight="1" x14ac:dyDescent="0.25">
      <c r="A99" s="62" t="s">
        <v>5</v>
      </c>
      <c r="B99" s="222" t="s">
        <v>104</v>
      </c>
      <c r="C99" s="222"/>
      <c r="D99" s="222"/>
      <c r="E99" s="222"/>
      <c r="F99" s="222"/>
      <c r="G99" s="222"/>
      <c r="H99" s="222"/>
      <c r="I99" s="63">
        <f>I96/12</f>
        <v>52.992060606060612</v>
      </c>
    </row>
    <row r="100" spans="1:9" customFormat="1" x14ac:dyDescent="0.2">
      <c r="A100" s="64" t="s">
        <v>8</v>
      </c>
      <c r="B100" s="241" t="s">
        <v>105</v>
      </c>
      <c r="C100" s="241"/>
      <c r="D100" s="241"/>
      <c r="E100" s="241"/>
      <c r="F100" s="241"/>
      <c r="G100" s="241"/>
      <c r="H100" s="241"/>
      <c r="I100" s="32">
        <f>ROUND((1.3/30)/12*($I$96),2)</f>
        <v>2.2999999999999998</v>
      </c>
    </row>
    <row r="101" spans="1:9" customFormat="1" x14ac:dyDescent="0.2">
      <c r="A101" s="64" t="s">
        <v>11</v>
      </c>
      <c r="B101" s="241" t="s">
        <v>106</v>
      </c>
      <c r="C101" s="241"/>
      <c r="D101" s="241"/>
      <c r="E101" s="241"/>
      <c r="F101" s="241"/>
      <c r="G101" s="241"/>
      <c r="H101" s="241"/>
      <c r="I101" s="32">
        <f>ROUND((5/30)/12*0.015*($I$96),2)</f>
        <v>0.13</v>
      </c>
    </row>
    <row r="102" spans="1:9" customFormat="1" ht="27" customHeight="1" x14ac:dyDescent="0.2">
      <c r="A102" s="64" t="s">
        <v>14</v>
      </c>
      <c r="B102" s="222" t="s">
        <v>107</v>
      </c>
      <c r="C102" s="222"/>
      <c r="D102" s="222"/>
      <c r="E102" s="222"/>
      <c r="F102" s="222"/>
      <c r="G102" s="222"/>
      <c r="H102" s="222"/>
      <c r="I102" s="32">
        <f>ROUND(((15/30)/12)*0.0078*($I$96),2)</f>
        <v>0.21</v>
      </c>
    </row>
    <row r="103" spans="1:9" customFormat="1" x14ac:dyDescent="0.2">
      <c r="A103" s="64" t="s">
        <v>16</v>
      </c>
      <c r="B103" s="222" t="s">
        <v>108</v>
      </c>
      <c r="C103" s="222"/>
      <c r="D103" s="222"/>
      <c r="E103" s="222"/>
      <c r="F103" s="222"/>
      <c r="G103" s="222"/>
      <c r="H103" s="222"/>
      <c r="I103" s="32">
        <f>ROUND((1+1/3)/12*(4/12)*0.02*($I$31),2)</f>
        <v>0.12</v>
      </c>
    </row>
    <row r="104" spans="1:9" customFormat="1" x14ac:dyDescent="0.2">
      <c r="A104" s="64" t="s">
        <v>65</v>
      </c>
      <c r="B104" s="241" t="s">
        <v>109</v>
      </c>
      <c r="C104" s="241"/>
      <c r="D104" s="241"/>
      <c r="E104" s="241"/>
      <c r="F104" s="241"/>
      <c r="G104" s="241"/>
      <c r="H104" s="241"/>
      <c r="I104" s="65">
        <f>ROUND(((3/30)/12)*($I$96),2)</f>
        <v>5.3</v>
      </c>
    </row>
    <row r="105" spans="1:9" customFormat="1" x14ac:dyDescent="0.2">
      <c r="A105" s="228" t="s">
        <v>43</v>
      </c>
      <c r="B105" s="228"/>
      <c r="C105" s="228"/>
      <c r="D105" s="228"/>
      <c r="E105" s="228"/>
      <c r="F105" s="228"/>
      <c r="G105" s="228"/>
      <c r="H105" s="228"/>
      <c r="I105" s="66">
        <f>SUM(I99:I104)</f>
        <v>61.052060606060607</v>
      </c>
    </row>
    <row r="106" spans="1:9" customFormat="1" x14ac:dyDescent="0.2">
      <c r="A106" s="64" t="s">
        <v>67</v>
      </c>
      <c r="B106" s="222" t="s">
        <v>110</v>
      </c>
      <c r="C106" s="222"/>
      <c r="D106" s="222"/>
      <c r="E106" s="222"/>
      <c r="F106" s="222"/>
      <c r="G106" s="222"/>
      <c r="H106" s="222"/>
      <c r="I106" s="25">
        <f>ROUND(H55*I105,2)</f>
        <v>21.55</v>
      </c>
    </row>
    <row r="107" spans="1:9" customFormat="1" x14ac:dyDescent="0.2">
      <c r="A107" s="228" t="s">
        <v>43</v>
      </c>
      <c r="B107" s="228"/>
      <c r="C107" s="228"/>
      <c r="D107" s="228"/>
      <c r="E107" s="228"/>
      <c r="F107" s="228"/>
      <c r="G107" s="228"/>
      <c r="H107" s="228"/>
      <c r="I107" s="38">
        <f>SUM(I105:I106)</f>
        <v>82.602060606060604</v>
      </c>
    </row>
    <row r="108" spans="1:9" customFormat="1" x14ac:dyDescent="0.2">
      <c r="A108" s="212"/>
      <c r="B108" s="212"/>
      <c r="C108" s="212"/>
      <c r="D108" s="212"/>
      <c r="E108" s="212"/>
      <c r="F108" s="212"/>
      <c r="G108" s="212"/>
      <c r="H108" s="212"/>
      <c r="I108" s="212"/>
    </row>
    <row r="109" spans="1:9" customFormat="1" ht="15" x14ac:dyDescent="0.2">
      <c r="A109" s="244" t="s">
        <v>111</v>
      </c>
      <c r="B109" s="244"/>
      <c r="C109" s="244"/>
      <c r="D109" s="244"/>
      <c r="E109" s="244"/>
      <c r="F109" s="244"/>
      <c r="G109" s="244"/>
      <c r="H109" s="244"/>
      <c r="I109" s="244"/>
    </row>
    <row r="110" spans="1:9" customFormat="1" ht="15" x14ac:dyDescent="0.2">
      <c r="A110" s="43" t="s">
        <v>112</v>
      </c>
      <c r="B110" s="239" t="s">
        <v>113</v>
      </c>
      <c r="C110" s="239"/>
      <c r="D110" s="239"/>
      <c r="E110" s="239"/>
      <c r="F110" s="239"/>
      <c r="G110" s="239"/>
      <c r="H110" s="239"/>
      <c r="I110" s="17" t="s">
        <v>49</v>
      </c>
    </row>
    <row r="111" spans="1:9" customFormat="1" x14ac:dyDescent="0.2">
      <c r="A111" s="19" t="s">
        <v>5</v>
      </c>
      <c r="B111" s="241" t="s">
        <v>114</v>
      </c>
      <c r="C111" s="241"/>
      <c r="D111" s="241"/>
      <c r="E111" s="241"/>
      <c r="F111" s="241"/>
      <c r="G111" s="241"/>
      <c r="H111" s="241"/>
      <c r="I111" s="53">
        <v>0</v>
      </c>
    </row>
    <row r="112" spans="1:9" customFormat="1" x14ac:dyDescent="0.2">
      <c r="A112" s="245" t="s">
        <v>43</v>
      </c>
      <c r="B112" s="245"/>
      <c r="C112" s="245"/>
      <c r="D112" s="245"/>
      <c r="E112" s="245"/>
      <c r="F112" s="245"/>
      <c r="G112" s="245"/>
      <c r="H112" s="245"/>
      <c r="I112" s="53">
        <v>0</v>
      </c>
    </row>
    <row r="113" spans="1:10" customFormat="1" x14ac:dyDescent="0.2">
      <c r="A113" s="64" t="s">
        <v>8</v>
      </c>
      <c r="B113" s="222" t="s">
        <v>115</v>
      </c>
      <c r="C113" s="222"/>
      <c r="D113" s="222"/>
      <c r="E113" s="222"/>
      <c r="F113" s="222"/>
      <c r="G113" s="222"/>
      <c r="H113" s="222"/>
      <c r="I113" s="67">
        <v>0</v>
      </c>
    </row>
    <row r="114" spans="1:10" customFormat="1" x14ac:dyDescent="0.2">
      <c r="A114" s="228" t="s">
        <v>43</v>
      </c>
      <c r="B114" s="228"/>
      <c r="C114" s="228"/>
      <c r="D114" s="228"/>
      <c r="E114" s="228"/>
      <c r="F114" s="228"/>
      <c r="G114" s="228"/>
      <c r="H114" s="228"/>
      <c r="I114" s="38">
        <v>0</v>
      </c>
    </row>
    <row r="115" spans="1:10" customFormat="1" x14ac:dyDescent="0.2">
      <c r="A115" s="212"/>
      <c r="B115" s="212"/>
      <c r="C115" s="212"/>
      <c r="D115" s="212"/>
      <c r="E115" s="212"/>
      <c r="F115" s="212"/>
      <c r="G115" s="212"/>
      <c r="H115" s="212"/>
      <c r="I115" s="212"/>
    </row>
    <row r="116" spans="1:10" customFormat="1" ht="25.5" customHeight="1" x14ac:dyDescent="0.2">
      <c r="A116" s="243" t="s">
        <v>116</v>
      </c>
      <c r="B116" s="243"/>
      <c r="C116" s="243"/>
      <c r="D116" s="243"/>
      <c r="E116" s="243"/>
      <c r="F116" s="243"/>
      <c r="G116" s="243"/>
      <c r="H116" s="243"/>
      <c r="I116" s="243"/>
    </row>
    <row r="117" spans="1:10" customFormat="1" x14ac:dyDescent="0.2">
      <c r="A117" s="212"/>
      <c r="B117" s="212"/>
      <c r="C117" s="212"/>
      <c r="D117" s="212"/>
      <c r="E117" s="212"/>
      <c r="F117" s="212"/>
      <c r="G117" s="212"/>
      <c r="H117" s="212"/>
      <c r="I117" s="212"/>
    </row>
    <row r="118" spans="1:10" customFormat="1" ht="15.75" x14ac:dyDescent="0.2">
      <c r="A118" s="235" t="s">
        <v>117</v>
      </c>
      <c r="B118" s="235"/>
      <c r="C118" s="235"/>
      <c r="D118" s="235"/>
      <c r="E118" s="235"/>
      <c r="F118" s="235"/>
      <c r="G118" s="235"/>
      <c r="H118" s="235"/>
      <c r="I118" s="235"/>
    </row>
    <row r="119" spans="1:10" customFormat="1" ht="15" x14ac:dyDescent="0.2">
      <c r="A119" s="12">
        <v>4</v>
      </c>
      <c r="B119" s="239" t="s">
        <v>118</v>
      </c>
      <c r="C119" s="239"/>
      <c r="D119" s="239"/>
      <c r="E119" s="239"/>
      <c r="F119" s="239"/>
      <c r="G119" s="239"/>
      <c r="H119" s="239"/>
      <c r="I119" s="17" t="s">
        <v>49</v>
      </c>
    </row>
    <row r="120" spans="1:10" customFormat="1" x14ac:dyDescent="0.2">
      <c r="A120" s="2" t="s">
        <v>102</v>
      </c>
      <c r="B120" s="241" t="s">
        <v>119</v>
      </c>
      <c r="C120" s="241"/>
      <c r="D120" s="241"/>
      <c r="E120" s="241"/>
      <c r="F120" s="241"/>
      <c r="G120" s="241"/>
      <c r="H120" s="241"/>
      <c r="I120" s="53">
        <f>I107</f>
        <v>82.602060606060604</v>
      </c>
    </row>
    <row r="121" spans="1:10" customFormat="1" x14ac:dyDescent="0.2">
      <c r="A121" s="2" t="s">
        <v>112</v>
      </c>
      <c r="B121" s="241" t="s">
        <v>120</v>
      </c>
      <c r="C121" s="241"/>
      <c r="D121" s="241"/>
      <c r="E121" s="241"/>
      <c r="F121" s="241"/>
      <c r="G121" s="241"/>
      <c r="H121" s="241"/>
      <c r="I121" s="53">
        <v>0</v>
      </c>
    </row>
    <row r="122" spans="1:10" customFormat="1" x14ac:dyDescent="0.2">
      <c r="A122" s="242" t="s">
        <v>43</v>
      </c>
      <c r="B122" s="242"/>
      <c r="C122" s="242"/>
      <c r="D122" s="242"/>
      <c r="E122" s="242"/>
      <c r="F122" s="242"/>
      <c r="G122" s="242"/>
      <c r="H122" s="242"/>
      <c r="I122" s="38">
        <f>SUM(I120:I121)</f>
        <v>82.602060606060604</v>
      </c>
    </row>
    <row r="123" spans="1:10" customFormat="1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</row>
    <row r="124" spans="1:10" customFormat="1" ht="15.75" x14ac:dyDescent="0.2">
      <c r="A124" s="235" t="s">
        <v>121</v>
      </c>
      <c r="B124" s="235"/>
      <c r="C124" s="235"/>
      <c r="D124" s="235"/>
      <c r="E124" s="235"/>
      <c r="F124" s="235"/>
      <c r="G124" s="235"/>
      <c r="H124" s="235"/>
      <c r="I124" s="235"/>
    </row>
    <row r="125" spans="1:10" customFormat="1" ht="15" x14ac:dyDescent="0.2">
      <c r="A125" s="43">
        <v>5</v>
      </c>
      <c r="B125" s="240" t="s">
        <v>122</v>
      </c>
      <c r="C125" s="240"/>
      <c r="D125" s="240"/>
      <c r="E125" s="240"/>
      <c r="F125" s="240"/>
      <c r="G125" s="240"/>
      <c r="H125" s="240"/>
      <c r="I125" s="43" t="s">
        <v>49</v>
      </c>
    </row>
    <row r="126" spans="1:10" customFormat="1" x14ac:dyDescent="0.2">
      <c r="A126" s="19" t="s">
        <v>5</v>
      </c>
      <c r="B126" s="222" t="s">
        <v>123</v>
      </c>
      <c r="C126" s="222"/>
      <c r="D126" s="222"/>
      <c r="E126" s="222"/>
      <c r="F126" s="222"/>
      <c r="G126" s="222"/>
      <c r="H126" s="222"/>
      <c r="I126" s="54">
        <f>Uniformes!G12</f>
        <v>11.066666666666666</v>
      </c>
    </row>
    <row r="127" spans="1:10" customFormat="1" x14ac:dyDescent="0.2">
      <c r="A127" s="19" t="s">
        <v>8</v>
      </c>
      <c r="B127" s="222" t="s">
        <v>124</v>
      </c>
      <c r="C127" s="222"/>
      <c r="D127" s="222"/>
      <c r="E127" s="222"/>
      <c r="F127" s="222"/>
      <c r="G127" s="222"/>
      <c r="H127" s="222"/>
      <c r="I127" s="54">
        <v>0</v>
      </c>
      <c r="J127" s="6"/>
    </row>
    <row r="128" spans="1:10" customFormat="1" x14ac:dyDescent="0.2">
      <c r="A128" s="19" t="s">
        <v>11</v>
      </c>
      <c r="B128" s="222" t="s">
        <v>125</v>
      </c>
      <c r="C128" s="222"/>
      <c r="D128" s="222"/>
      <c r="E128" s="222"/>
      <c r="F128" s="222"/>
      <c r="G128" s="222"/>
      <c r="H128" s="222"/>
      <c r="I128" s="54">
        <v>0</v>
      </c>
      <c r="J128" s="6"/>
    </row>
    <row r="129" spans="1:10" customFormat="1" x14ac:dyDescent="0.2">
      <c r="A129" s="19" t="s">
        <v>14</v>
      </c>
      <c r="B129" s="222" t="s">
        <v>126</v>
      </c>
      <c r="C129" s="222"/>
      <c r="D129" s="222"/>
      <c r="E129" s="222"/>
      <c r="F129" s="222"/>
      <c r="G129" s="222"/>
      <c r="H129" s="222"/>
      <c r="I129" s="54">
        <v>0</v>
      </c>
      <c r="J129" s="6"/>
    </row>
    <row r="130" spans="1:10" customFormat="1" x14ac:dyDescent="0.2">
      <c r="A130" s="228" t="s">
        <v>43</v>
      </c>
      <c r="B130" s="228"/>
      <c r="C130" s="228"/>
      <c r="D130" s="228"/>
      <c r="E130" s="228"/>
      <c r="F130" s="228"/>
      <c r="G130" s="228"/>
      <c r="H130" s="228"/>
      <c r="I130" s="57">
        <f>SUM(I126:I129)</f>
        <v>11.066666666666666</v>
      </c>
      <c r="J130" s="6"/>
    </row>
    <row r="131" spans="1:10" customFormat="1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6"/>
    </row>
    <row r="132" spans="1:10" customFormat="1" x14ac:dyDescent="0.2">
      <c r="A132" s="238" t="s">
        <v>127</v>
      </c>
      <c r="B132" s="238"/>
      <c r="C132" s="238"/>
      <c r="D132" s="238"/>
      <c r="E132" s="238"/>
      <c r="F132" s="238"/>
      <c r="G132" s="238"/>
      <c r="H132" s="238"/>
      <c r="I132" s="238"/>
      <c r="J132" s="6"/>
    </row>
    <row r="133" spans="1:10" customFormat="1" ht="18.75" x14ac:dyDescent="0.2">
      <c r="A133" s="68"/>
      <c r="B133" s="69"/>
      <c r="C133" s="69"/>
      <c r="D133" s="69"/>
      <c r="E133" s="69"/>
      <c r="F133" s="69"/>
      <c r="G133" s="69"/>
      <c r="H133" s="69"/>
      <c r="I133" s="70"/>
      <c r="J133" s="6"/>
    </row>
    <row r="134" spans="1:10" s="6" customFormat="1" ht="15.75" x14ac:dyDescent="0.2">
      <c r="A134" s="237" t="s">
        <v>128</v>
      </c>
      <c r="B134" s="237"/>
      <c r="C134" s="237"/>
      <c r="D134" s="237"/>
      <c r="E134" s="237"/>
      <c r="F134" s="237"/>
      <c r="G134" s="237"/>
      <c r="H134" s="237"/>
      <c r="I134" s="237"/>
    </row>
    <row r="135" spans="1:10" customFormat="1" ht="30" x14ac:dyDescent="0.2">
      <c r="A135" s="43">
        <v>6</v>
      </c>
      <c r="B135" s="239" t="s">
        <v>129</v>
      </c>
      <c r="C135" s="239"/>
      <c r="D135" s="239"/>
      <c r="E135" s="239"/>
      <c r="F135" s="239"/>
      <c r="G135" s="239"/>
      <c r="H135" s="12" t="s">
        <v>57</v>
      </c>
      <c r="I135" s="71" t="s">
        <v>40</v>
      </c>
      <c r="J135" s="6"/>
    </row>
    <row r="136" spans="1:10" customFormat="1" ht="50.25" customHeight="1" x14ac:dyDescent="0.2">
      <c r="A136" s="236" t="s">
        <v>130</v>
      </c>
      <c r="B136" s="236"/>
      <c r="C136" s="236"/>
      <c r="D136" s="236"/>
      <c r="E136" s="236"/>
      <c r="F136" s="236"/>
      <c r="G136" s="236"/>
      <c r="H136" s="72" t="s">
        <v>7</v>
      </c>
      <c r="I136" s="73">
        <f>SUM(I32+I83+I92+I122+I130)</f>
        <v>1543.3522545454546</v>
      </c>
      <c r="J136" s="6"/>
    </row>
    <row r="137" spans="1:10" customFormat="1" ht="15.75" x14ac:dyDescent="0.2">
      <c r="A137" s="1" t="s">
        <v>5</v>
      </c>
      <c r="B137" s="237" t="s">
        <v>131</v>
      </c>
      <c r="C137" s="237"/>
      <c r="D137" s="237"/>
      <c r="E137" s="237"/>
      <c r="F137" s="237"/>
      <c r="G137" s="237"/>
      <c r="H137" s="31">
        <v>0.06</v>
      </c>
      <c r="I137" s="32">
        <f>ROUND(H137*I136,2)</f>
        <v>92.6</v>
      </c>
      <c r="J137" s="6"/>
    </row>
    <row r="138" spans="1:10" customFormat="1" ht="40.5" customHeight="1" x14ac:dyDescent="0.2">
      <c r="A138" s="236" t="s">
        <v>132</v>
      </c>
      <c r="B138" s="236"/>
      <c r="C138" s="236"/>
      <c r="D138" s="236"/>
      <c r="E138" s="236"/>
      <c r="F138" s="236"/>
      <c r="G138" s="236"/>
      <c r="H138" s="74" t="s">
        <v>7</v>
      </c>
      <c r="I138" s="73">
        <f>SUM(I32+I83+I92+I122+I130+I137)</f>
        <v>1635.9522545454545</v>
      </c>
      <c r="J138" s="6"/>
    </row>
    <row r="139" spans="1:10" customFormat="1" ht="15.75" x14ac:dyDescent="0.2">
      <c r="A139" s="1" t="s">
        <v>8</v>
      </c>
      <c r="B139" s="237" t="s">
        <v>133</v>
      </c>
      <c r="C139" s="237"/>
      <c r="D139" s="237"/>
      <c r="E139" s="237"/>
      <c r="F139" s="237"/>
      <c r="G139" s="237"/>
      <c r="H139" s="31">
        <v>6.7900000000000002E-2</v>
      </c>
      <c r="I139" s="32">
        <f>ROUND(H139*I138,2)</f>
        <v>111.08</v>
      </c>
      <c r="J139" s="6"/>
    </row>
    <row r="140" spans="1:10" customFormat="1" ht="45.75" customHeight="1" x14ac:dyDescent="0.2">
      <c r="A140" s="236" t="s">
        <v>134</v>
      </c>
      <c r="B140" s="236"/>
      <c r="C140" s="236"/>
      <c r="D140" s="236"/>
      <c r="E140" s="236"/>
      <c r="F140" s="236"/>
      <c r="G140" s="236"/>
      <c r="H140" s="74" t="s">
        <v>7</v>
      </c>
      <c r="I140" s="73">
        <f>SUM(I32+I83+I92+I122+I130+I137+I139)</f>
        <v>1747.0322545454544</v>
      </c>
      <c r="J140" s="6"/>
    </row>
    <row r="141" spans="1:10" customFormat="1" ht="15.75" x14ac:dyDescent="0.2">
      <c r="A141" s="1" t="s">
        <v>11</v>
      </c>
      <c r="B141" s="237" t="s">
        <v>135</v>
      </c>
      <c r="C141" s="237"/>
      <c r="D141" s="237"/>
      <c r="E141" s="237"/>
      <c r="F141" s="237"/>
      <c r="G141" s="237"/>
      <c r="H141" s="20" t="s">
        <v>7</v>
      </c>
      <c r="I141" s="45" t="s">
        <v>7</v>
      </c>
      <c r="J141" s="6"/>
    </row>
    <row r="142" spans="1:10" customFormat="1" ht="15.75" x14ac:dyDescent="0.2">
      <c r="A142" s="19"/>
      <c r="B142" s="237" t="s">
        <v>136</v>
      </c>
      <c r="C142" s="237"/>
      <c r="D142" s="237"/>
      <c r="E142" s="237"/>
      <c r="F142" s="237"/>
      <c r="G142" s="237"/>
      <c r="H142" s="20" t="s">
        <v>7</v>
      </c>
      <c r="I142" s="45" t="s">
        <v>7</v>
      </c>
      <c r="J142" s="6"/>
    </row>
    <row r="143" spans="1:10" customFormat="1" ht="15.75" x14ac:dyDescent="0.2">
      <c r="A143" s="19"/>
      <c r="B143" s="232" t="s">
        <v>137</v>
      </c>
      <c r="C143" s="232"/>
      <c r="D143" s="232"/>
      <c r="E143" s="232"/>
      <c r="F143" s="232"/>
      <c r="G143" s="232"/>
      <c r="H143" s="75">
        <v>0.03</v>
      </c>
      <c r="I143" s="65">
        <f>ROUND(($I$140/(1-$H$152))*H143,2)</f>
        <v>55.55</v>
      </c>
    </row>
    <row r="144" spans="1:10" customFormat="1" ht="15.75" x14ac:dyDescent="0.2">
      <c r="A144" s="19"/>
      <c r="B144" s="232" t="s">
        <v>138</v>
      </c>
      <c r="C144" s="232"/>
      <c r="D144" s="232"/>
      <c r="E144" s="232"/>
      <c r="F144" s="232"/>
      <c r="G144" s="232"/>
      <c r="H144" s="75">
        <v>6.4999999999999997E-3</v>
      </c>
      <c r="I144" s="65">
        <f>ROUND(($I$140/(1-$H$152))*H144,2)</f>
        <v>12.04</v>
      </c>
    </row>
    <row r="145" spans="1:13" customFormat="1" ht="15.75" x14ac:dyDescent="0.2">
      <c r="A145" s="19"/>
      <c r="B145" s="233" t="s">
        <v>139</v>
      </c>
      <c r="C145" s="233"/>
      <c r="D145" s="233"/>
      <c r="E145" s="233"/>
      <c r="F145" s="233"/>
      <c r="G145" s="233"/>
      <c r="H145" s="76" t="s">
        <v>7</v>
      </c>
      <c r="I145" s="45" t="s">
        <v>7</v>
      </c>
    </row>
    <row r="146" spans="1:13" customFormat="1" ht="15.75" x14ac:dyDescent="0.2">
      <c r="A146" s="19"/>
      <c r="B146" s="233" t="s">
        <v>140</v>
      </c>
      <c r="C146" s="233"/>
      <c r="D146" s="233"/>
      <c r="E146" s="233"/>
      <c r="F146" s="233"/>
      <c r="G146" s="233"/>
      <c r="H146" s="76" t="s">
        <v>7</v>
      </c>
      <c r="I146" s="45" t="s">
        <v>7</v>
      </c>
    </row>
    <row r="147" spans="1:13" customFormat="1" x14ac:dyDescent="0.2">
      <c r="A147" s="19"/>
      <c r="B147" s="234" t="s">
        <v>141</v>
      </c>
      <c r="C147" s="234"/>
      <c r="D147" s="234"/>
      <c r="E147" s="234"/>
      <c r="F147" s="234"/>
      <c r="G147" s="234"/>
      <c r="H147" s="76" t="s">
        <v>7</v>
      </c>
      <c r="I147" s="45" t="s">
        <v>7</v>
      </c>
    </row>
    <row r="148" spans="1:13" customFormat="1" ht="15.75" x14ac:dyDescent="0.2">
      <c r="A148" s="19"/>
      <c r="B148" s="235" t="s">
        <v>142</v>
      </c>
      <c r="C148" s="235"/>
      <c r="D148" s="235"/>
      <c r="E148" s="235"/>
      <c r="F148" s="235"/>
      <c r="G148" s="235"/>
      <c r="H148" s="76" t="s">
        <v>7</v>
      </c>
      <c r="I148" s="45" t="s">
        <v>7</v>
      </c>
    </row>
    <row r="149" spans="1:13" customFormat="1" ht="15.75" x14ac:dyDescent="0.2">
      <c r="A149" s="19"/>
      <c r="B149" s="232" t="s">
        <v>143</v>
      </c>
      <c r="C149" s="232"/>
      <c r="D149" s="232"/>
      <c r="E149" s="232"/>
      <c r="F149" s="232"/>
      <c r="G149" s="232"/>
      <c r="H149" s="75">
        <v>0.02</v>
      </c>
      <c r="I149" s="65">
        <f>ROUND(($I$140/(1-$H$152))*H149,2)</f>
        <v>37.03</v>
      </c>
    </row>
    <row r="150" spans="1:13" customFormat="1" x14ac:dyDescent="0.2">
      <c r="A150" s="228" t="s">
        <v>43</v>
      </c>
      <c r="B150" s="228"/>
      <c r="C150" s="228"/>
      <c r="D150" s="228"/>
      <c r="E150" s="228"/>
      <c r="F150" s="228"/>
      <c r="G150" s="228"/>
      <c r="H150" s="228"/>
      <c r="I150" s="38">
        <f>I137+I139+I143+I144+I149</f>
        <v>308.30000000000007</v>
      </c>
    </row>
    <row r="151" spans="1:13" customFormat="1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</row>
    <row r="152" spans="1:13" customFormat="1" x14ac:dyDescent="0.2">
      <c r="A152" s="229" t="s">
        <v>144</v>
      </c>
      <c r="B152" s="229"/>
      <c r="C152" s="229"/>
      <c r="D152" s="229"/>
      <c r="E152" s="229"/>
      <c r="F152" s="229"/>
      <c r="G152" s="229"/>
      <c r="H152" s="77">
        <f>SUM(H143:H149)</f>
        <v>5.6499999999999995E-2</v>
      </c>
      <c r="I152" s="78">
        <f>SUM(I143:I149)</f>
        <v>104.62</v>
      </c>
    </row>
    <row r="153" spans="1:13" customFormat="1" x14ac:dyDescent="0.2">
      <c r="A153" s="230" t="s">
        <v>145</v>
      </c>
      <c r="B153" s="230"/>
      <c r="C153" s="231" t="s">
        <v>146</v>
      </c>
      <c r="D153" s="231"/>
      <c r="E153" s="231"/>
      <c r="F153" s="231"/>
      <c r="G153" s="231"/>
      <c r="H153" s="231"/>
      <c r="I153" s="231"/>
    </row>
    <row r="154" spans="1:13" customFormat="1" x14ac:dyDescent="0.2">
      <c r="A154" s="230"/>
      <c r="B154" s="230"/>
      <c r="C154" s="231" t="s">
        <v>147</v>
      </c>
      <c r="D154" s="231"/>
      <c r="E154" s="231"/>
      <c r="F154" s="231"/>
      <c r="G154" s="231"/>
      <c r="H154" s="231"/>
      <c r="I154" s="231"/>
    </row>
    <row r="155" spans="1:13" customFormat="1" x14ac:dyDescent="0.2">
      <c r="A155" s="230"/>
      <c r="B155" s="230"/>
      <c r="C155" s="231" t="s">
        <v>148</v>
      </c>
      <c r="D155" s="231"/>
      <c r="E155" s="231"/>
      <c r="F155" s="231"/>
      <c r="G155" s="231"/>
      <c r="H155" s="231"/>
      <c r="I155" s="231"/>
    </row>
    <row r="156" spans="1:1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</row>
    <row r="157" spans="1:13" customFormat="1" ht="36" customHeight="1" x14ac:dyDescent="0.2">
      <c r="A157" s="225" t="s">
        <v>149</v>
      </c>
      <c r="B157" s="225"/>
      <c r="C157" s="225"/>
      <c r="D157" s="225"/>
      <c r="E157" s="225"/>
      <c r="F157" s="225"/>
      <c r="G157" s="225"/>
      <c r="H157" s="225"/>
      <c r="I157" s="225"/>
    </row>
    <row r="158" spans="1:13" customFormat="1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</row>
    <row r="159" spans="1:13" customFormat="1" ht="15.75" x14ac:dyDescent="0.2">
      <c r="A159" s="226" t="s">
        <v>150</v>
      </c>
      <c r="B159" s="226"/>
      <c r="C159" s="226"/>
      <c r="D159" s="226"/>
      <c r="E159" s="226"/>
      <c r="F159" s="226"/>
      <c r="G159" s="226"/>
      <c r="H159" s="226"/>
      <c r="I159" s="226"/>
      <c r="J159" s="6"/>
      <c r="K159" s="6"/>
      <c r="L159" s="6"/>
      <c r="M159" s="6"/>
    </row>
    <row r="160" spans="1:13" customFormat="1" ht="15" x14ac:dyDescent="0.2">
      <c r="A160" s="227" t="s">
        <v>151</v>
      </c>
      <c r="B160" s="227"/>
      <c r="C160" s="227"/>
      <c r="D160" s="227"/>
      <c r="E160" s="227"/>
      <c r="F160" s="227"/>
      <c r="G160" s="227"/>
      <c r="H160" s="227"/>
      <c r="I160" s="4" t="s">
        <v>49</v>
      </c>
      <c r="J160" s="6"/>
      <c r="K160" s="6"/>
      <c r="L160" s="6"/>
      <c r="M160" s="6"/>
    </row>
    <row r="161" spans="1:13" customFormat="1" x14ac:dyDescent="0.2">
      <c r="A161" s="79" t="s">
        <v>5</v>
      </c>
      <c r="B161" s="222" t="s">
        <v>152</v>
      </c>
      <c r="C161" s="222"/>
      <c r="D161" s="222"/>
      <c r="E161" s="222"/>
      <c r="F161" s="222"/>
      <c r="G161" s="222"/>
      <c r="H161" s="222"/>
      <c r="I161" s="80">
        <f>I32</f>
        <v>588.19472727272728</v>
      </c>
      <c r="J161" s="6"/>
      <c r="K161" s="81"/>
      <c r="L161" s="6"/>
      <c r="M161" s="6"/>
    </row>
    <row r="162" spans="1:13" customFormat="1" x14ac:dyDescent="0.2">
      <c r="A162" s="79" t="s">
        <v>8</v>
      </c>
      <c r="B162" s="222" t="s">
        <v>45</v>
      </c>
      <c r="C162" s="222"/>
      <c r="D162" s="222"/>
      <c r="E162" s="222"/>
      <c r="F162" s="222"/>
      <c r="G162" s="222"/>
      <c r="H162" s="222"/>
      <c r="I162" s="54">
        <f>I83</f>
        <v>821.17880000000014</v>
      </c>
      <c r="J162" s="6"/>
      <c r="K162" s="6"/>
      <c r="L162" s="6"/>
      <c r="M162" s="6"/>
    </row>
    <row r="163" spans="1:13" customFormat="1" x14ac:dyDescent="0.2">
      <c r="A163" s="79" t="s">
        <v>11</v>
      </c>
      <c r="B163" s="222" t="s">
        <v>153</v>
      </c>
      <c r="C163" s="222"/>
      <c r="D163" s="222"/>
      <c r="E163" s="222"/>
      <c r="F163" s="222"/>
      <c r="G163" s="222"/>
      <c r="H163" s="222"/>
      <c r="I163" s="54">
        <f>I92</f>
        <v>40.31</v>
      </c>
      <c r="J163" s="6"/>
      <c r="K163" s="6"/>
      <c r="L163" s="6"/>
      <c r="M163" s="6"/>
    </row>
    <row r="164" spans="1:13" customFormat="1" x14ac:dyDescent="0.2">
      <c r="A164" s="79" t="s">
        <v>14</v>
      </c>
      <c r="B164" s="222" t="s">
        <v>154</v>
      </c>
      <c r="C164" s="222"/>
      <c r="D164" s="222"/>
      <c r="E164" s="222"/>
      <c r="F164" s="222"/>
      <c r="G164" s="222"/>
      <c r="H164" s="222"/>
      <c r="I164" s="54">
        <f>I122</f>
        <v>82.602060606060604</v>
      </c>
      <c r="J164" s="6"/>
      <c r="K164" s="6"/>
      <c r="L164" s="6"/>
      <c r="M164" s="6"/>
    </row>
    <row r="165" spans="1:13" customFormat="1" x14ac:dyDescent="0.2">
      <c r="A165" s="79" t="s">
        <v>16</v>
      </c>
      <c r="B165" s="222" t="s">
        <v>155</v>
      </c>
      <c r="C165" s="222"/>
      <c r="D165" s="222"/>
      <c r="E165" s="222"/>
      <c r="F165" s="222"/>
      <c r="G165" s="222"/>
      <c r="H165" s="222"/>
      <c r="I165" s="54">
        <f>I130</f>
        <v>11.066666666666666</v>
      </c>
      <c r="J165" s="6"/>
      <c r="K165" s="6"/>
      <c r="L165" s="6"/>
      <c r="M165" s="6"/>
    </row>
    <row r="166" spans="1:13" customFormat="1" x14ac:dyDescent="0.2">
      <c r="A166" s="217" t="s">
        <v>156</v>
      </c>
      <c r="B166" s="217"/>
      <c r="C166" s="217"/>
      <c r="D166" s="217"/>
      <c r="E166" s="217"/>
      <c r="F166" s="217"/>
      <c r="G166" s="217"/>
      <c r="H166" s="217"/>
      <c r="I166" s="57">
        <f>SUM(I161:I165)</f>
        <v>1543.3522545454546</v>
      </c>
      <c r="J166" s="6"/>
      <c r="K166" s="6"/>
      <c r="L166" s="6"/>
      <c r="M166" s="6"/>
    </row>
    <row r="167" spans="1:13" customFormat="1" x14ac:dyDescent="0.2">
      <c r="A167" s="82" t="s">
        <v>65</v>
      </c>
      <c r="B167" s="223" t="s">
        <v>157</v>
      </c>
      <c r="C167" s="223"/>
      <c r="D167" s="223"/>
      <c r="E167" s="223"/>
      <c r="F167" s="223"/>
      <c r="G167" s="223"/>
      <c r="H167" s="223"/>
      <c r="I167" s="54">
        <f>I150</f>
        <v>308.30000000000007</v>
      </c>
      <c r="J167" s="6"/>
      <c r="K167" s="6"/>
      <c r="L167" s="6"/>
      <c r="M167" s="6"/>
    </row>
    <row r="168" spans="1:13" customFormat="1" x14ac:dyDescent="0.2">
      <c r="A168" s="217" t="s">
        <v>158</v>
      </c>
      <c r="B168" s="217"/>
      <c r="C168" s="217"/>
      <c r="D168" s="217"/>
      <c r="E168" s="217"/>
      <c r="F168" s="217"/>
      <c r="G168" s="217"/>
      <c r="H168" s="217"/>
      <c r="I168" s="57">
        <f>SUM(I166:I167)</f>
        <v>1851.6522545454545</v>
      </c>
      <c r="J168" s="6"/>
      <c r="K168" s="6"/>
      <c r="L168" s="6"/>
      <c r="M168" s="6"/>
    </row>
    <row r="169" spans="1:13" customFormat="1" x14ac:dyDescent="0.2">
      <c r="A169" s="83"/>
      <c r="B169" s="83"/>
      <c r="C169" s="83"/>
      <c r="D169" s="83"/>
      <c r="E169" s="83"/>
      <c r="F169" s="83"/>
      <c r="G169" s="83"/>
      <c r="H169" s="84"/>
      <c r="I169" s="85"/>
      <c r="J169" s="6"/>
      <c r="K169" s="86"/>
      <c r="L169" s="7"/>
      <c r="M169" s="87"/>
    </row>
    <row r="170" spans="1:13" customFormat="1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7"/>
      <c r="K170" s="6"/>
      <c r="L170" s="6"/>
      <c r="M170" s="6"/>
    </row>
    <row r="171" spans="1:13" customFormat="1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6"/>
      <c r="K171" s="6"/>
      <c r="L171" s="6"/>
      <c r="M171" s="6"/>
    </row>
    <row r="172" spans="1:13" customFormat="1" ht="15" x14ac:dyDescent="0.2">
      <c r="A172" s="215" t="s">
        <v>159</v>
      </c>
      <c r="B172" s="215"/>
      <c r="C172" s="215"/>
      <c r="D172" s="215"/>
      <c r="E172" s="215"/>
      <c r="F172" s="215"/>
      <c r="G172" s="215"/>
      <c r="H172" s="215"/>
      <c r="I172" s="215"/>
      <c r="J172" s="6"/>
      <c r="K172" s="6"/>
      <c r="L172" s="6"/>
      <c r="M172" s="6"/>
    </row>
    <row r="173" spans="1:13" customFormat="1" ht="54.75" customHeight="1" x14ac:dyDescent="0.2">
      <c r="A173" s="220" t="s">
        <v>160</v>
      </c>
      <c r="B173" s="220"/>
      <c r="C173" s="221" t="s">
        <v>161</v>
      </c>
      <c r="D173" s="221"/>
      <c r="E173" s="89" t="s">
        <v>162</v>
      </c>
      <c r="F173" s="221" t="s">
        <v>163</v>
      </c>
      <c r="G173" s="221"/>
      <c r="H173" s="88" t="s">
        <v>164</v>
      </c>
      <c r="I173" s="88" t="s">
        <v>165</v>
      </c>
      <c r="J173" s="6"/>
      <c r="K173" s="6"/>
      <c r="L173" s="6"/>
      <c r="M173" s="6"/>
    </row>
    <row r="174" spans="1:13" customFormat="1" x14ac:dyDescent="0.2">
      <c r="A174" s="213" t="s">
        <v>185</v>
      </c>
      <c r="B174" s="213"/>
      <c r="C174" s="214">
        <f>I168</f>
        <v>1851.6522545454545</v>
      </c>
      <c r="D174" s="214"/>
      <c r="E174" s="91">
        <v>1</v>
      </c>
      <c r="F174" s="214">
        <f>C174*E174</f>
        <v>1851.6522545454545</v>
      </c>
      <c r="G174" s="214"/>
      <c r="H174" s="92">
        <v>1</v>
      </c>
      <c r="I174" s="90">
        <f>F174*H174</f>
        <v>1851.6522545454545</v>
      </c>
      <c r="J174" s="6"/>
      <c r="K174" s="6"/>
      <c r="L174" s="6"/>
      <c r="M174" s="6"/>
    </row>
    <row r="175" spans="1:13" customFormat="1" x14ac:dyDescent="0.2">
      <c r="A175" s="212"/>
      <c r="B175" s="212"/>
      <c r="C175" s="212"/>
      <c r="D175" s="212"/>
      <c r="E175" s="212"/>
      <c r="F175" s="212"/>
      <c r="G175" s="212"/>
      <c r="H175" s="212"/>
      <c r="I175" s="93"/>
      <c r="J175" s="6"/>
      <c r="K175" s="6"/>
    </row>
    <row r="176" spans="1:13" customFormat="1" ht="15" x14ac:dyDescent="0.2">
      <c r="A176" s="215" t="s">
        <v>167</v>
      </c>
      <c r="B176" s="215"/>
      <c r="C176" s="215"/>
      <c r="D176" s="215"/>
      <c r="E176" s="215"/>
      <c r="F176" s="215"/>
      <c r="G176" s="215"/>
      <c r="H176" s="215"/>
      <c r="I176" s="215"/>
      <c r="J176" s="6"/>
      <c r="K176" s="6"/>
    </row>
    <row r="177" spans="1:11" customFormat="1" ht="15.75" x14ac:dyDescent="0.2">
      <c r="A177" s="216" t="s">
        <v>168</v>
      </c>
      <c r="B177" s="216"/>
      <c r="C177" s="216"/>
      <c r="D177" s="216"/>
      <c r="E177" s="216"/>
      <c r="F177" s="216"/>
      <c r="G177" s="216"/>
      <c r="H177" s="216"/>
      <c r="I177" s="216"/>
      <c r="J177" s="6"/>
      <c r="K177" s="6"/>
    </row>
    <row r="178" spans="1:11" customFormat="1" ht="15" x14ac:dyDescent="0.2">
      <c r="A178" s="210" t="s">
        <v>169</v>
      </c>
      <c r="B178" s="210"/>
      <c r="C178" s="210"/>
      <c r="D178" s="210"/>
      <c r="E178" s="210"/>
      <c r="F178" s="210"/>
      <c r="G178" s="210"/>
      <c r="H178" s="210"/>
      <c r="I178" s="94" t="s">
        <v>49</v>
      </c>
      <c r="J178" s="6"/>
      <c r="K178" s="6"/>
    </row>
    <row r="179" spans="1:11" customFormat="1" ht="15" x14ac:dyDescent="0.2">
      <c r="A179" s="95" t="s">
        <v>5</v>
      </c>
      <c r="B179" s="211" t="s">
        <v>170</v>
      </c>
      <c r="C179" s="211"/>
      <c r="D179" s="211"/>
      <c r="E179" s="211"/>
      <c r="F179" s="211"/>
      <c r="G179" s="211"/>
      <c r="H179" s="211"/>
      <c r="I179" s="96">
        <f>C174</f>
        <v>1851.6522545454545</v>
      </c>
      <c r="J179" s="6"/>
      <c r="K179" s="6"/>
    </row>
    <row r="180" spans="1:11" customFormat="1" ht="15" x14ac:dyDescent="0.2">
      <c r="A180" s="95" t="s">
        <v>8</v>
      </c>
      <c r="B180" s="211" t="s">
        <v>171</v>
      </c>
      <c r="C180" s="211"/>
      <c r="D180" s="211"/>
      <c r="E180" s="211"/>
      <c r="F180" s="211"/>
      <c r="G180" s="211"/>
      <c r="H180" s="211"/>
      <c r="I180" s="96">
        <f>C174*H174</f>
        <v>1851.6522545454545</v>
      </c>
      <c r="J180" s="6"/>
      <c r="K180" s="6"/>
    </row>
    <row r="181" spans="1:11" customFormat="1" ht="15" x14ac:dyDescent="0.2">
      <c r="A181" s="95" t="s">
        <v>11</v>
      </c>
      <c r="B181" s="211" t="s">
        <v>15</v>
      </c>
      <c r="C181" s="211"/>
      <c r="D181" s="211"/>
      <c r="E181" s="211"/>
      <c r="F181" s="211"/>
      <c r="G181" s="211"/>
      <c r="H181" s="211"/>
      <c r="I181" s="97" t="s">
        <v>273</v>
      </c>
      <c r="J181" s="159">
        <f>I174*12</f>
        <v>22219.827054545454</v>
      </c>
      <c r="K181" s="6"/>
    </row>
    <row r="182" spans="1:11" customFormat="1" ht="15" x14ac:dyDescent="0.2">
      <c r="A182" s="95" t="s">
        <v>14</v>
      </c>
      <c r="B182" s="211" t="s">
        <v>172</v>
      </c>
      <c r="C182" s="211"/>
      <c r="D182" s="211"/>
      <c r="E182" s="211"/>
      <c r="F182" s="211"/>
      <c r="G182" s="211"/>
      <c r="H182" s="211"/>
      <c r="I182" s="96">
        <f>(I180*8)+(I180/30*15)</f>
        <v>15739.044163636363</v>
      </c>
      <c r="J182" s="6"/>
      <c r="K182" s="99"/>
    </row>
    <row r="183" spans="1:11" customFormat="1" x14ac:dyDescent="0.2">
      <c r="A183" s="212"/>
      <c r="B183" s="212"/>
      <c r="C183" s="212"/>
      <c r="D183" s="212"/>
      <c r="E183" s="212"/>
      <c r="F183" s="212"/>
      <c r="G183" s="212"/>
      <c r="H183" s="212"/>
      <c r="I183" s="212"/>
      <c r="J183" s="6"/>
      <c r="K183" s="6"/>
    </row>
    <row r="184" spans="1:11" customFormat="1" x14ac:dyDescent="0.2">
      <c r="A184" s="100"/>
      <c r="B184" s="100"/>
      <c r="C184" s="100"/>
      <c r="D184" s="100"/>
      <c r="E184" s="100"/>
      <c r="F184" s="100"/>
      <c r="G184" s="100"/>
      <c r="H184" s="100"/>
      <c r="I184" s="101"/>
      <c r="J184" s="6"/>
      <c r="K184" s="6"/>
    </row>
    <row r="185" spans="1:11" customFormat="1" x14ac:dyDescent="0.2">
      <c r="A185" s="209" t="s">
        <v>290</v>
      </c>
      <c r="B185" s="209"/>
      <c r="C185" s="209"/>
      <c r="D185" s="100"/>
      <c r="E185" s="100"/>
      <c r="F185" s="100"/>
      <c r="G185" s="100"/>
      <c r="H185" s="100"/>
      <c r="I185" s="101"/>
      <c r="J185" s="6"/>
      <c r="K185" s="6"/>
    </row>
    <row r="186" spans="1:11" x14ac:dyDescent="0.2">
      <c r="A186" s="209"/>
      <c r="B186" s="209"/>
      <c r="C186" s="209"/>
    </row>
    <row r="187" spans="1:11" x14ac:dyDescent="0.2">
      <c r="A187" s="209"/>
      <c r="B187" s="209"/>
      <c r="C187" s="209"/>
    </row>
    <row r="188" spans="1:11" x14ac:dyDescent="0.2">
      <c r="A188" s="209"/>
      <c r="B188" s="209"/>
      <c r="C188" s="209"/>
    </row>
    <row r="189" spans="1:11" x14ac:dyDescent="0.2">
      <c r="A189" s="209"/>
      <c r="B189" s="209"/>
      <c r="C189" s="209"/>
    </row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1048397" customFormat="1" x14ac:dyDescent="0.2"/>
    <row r="1048398" customFormat="1" x14ac:dyDescent="0.2"/>
    <row r="1048399" customFormat="1" x14ac:dyDescent="0.2"/>
    <row r="1048400" customFormat="1" x14ac:dyDescent="0.2"/>
  </sheetData>
  <mergeCells count="233">
    <mergeCell ref="A6:I6"/>
    <mergeCell ref="A7:I7"/>
    <mergeCell ref="B8:G8"/>
    <mergeCell ref="H8:I8"/>
    <mergeCell ref="B9:G9"/>
    <mergeCell ref="H9:I9"/>
    <mergeCell ref="A1:I1"/>
    <mergeCell ref="A2:I2"/>
    <mergeCell ref="A3:I3"/>
    <mergeCell ref="A4:E4"/>
    <mergeCell ref="F4:I4"/>
    <mergeCell ref="A5:E5"/>
    <mergeCell ref="F5:I5"/>
    <mergeCell ref="A13:I13"/>
    <mergeCell ref="A14:E14"/>
    <mergeCell ref="F14:G14"/>
    <mergeCell ref="H14:I14"/>
    <mergeCell ref="A15:E15"/>
    <mergeCell ref="F15:G15"/>
    <mergeCell ref="H15:I15"/>
    <mergeCell ref="B10:G10"/>
    <mergeCell ref="H10:I10"/>
    <mergeCell ref="B11:G11"/>
    <mergeCell ref="H11:I11"/>
    <mergeCell ref="B12:G12"/>
    <mergeCell ref="H12:I12"/>
    <mergeCell ref="DI19:DP19"/>
    <mergeCell ref="Y19:AF19"/>
    <mergeCell ref="AG19:AN19"/>
    <mergeCell ref="AO19:AV19"/>
    <mergeCell ref="AW19:BD19"/>
    <mergeCell ref="BE19:BL19"/>
    <mergeCell ref="BM19:BT19"/>
    <mergeCell ref="A16:I16"/>
    <mergeCell ref="A17:I17"/>
    <mergeCell ref="A18:I18"/>
    <mergeCell ref="A19:I19"/>
    <mergeCell ref="J19:P19"/>
    <mergeCell ref="Q19:X19"/>
    <mergeCell ref="HI19:HP19"/>
    <mergeCell ref="HQ19:HX19"/>
    <mergeCell ref="HY19:IF19"/>
    <mergeCell ref="IG19:IN19"/>
    <mergeCell ref="IO19:IV19"/>
    <mergeCell ref="B20:G20"/>
    <mergeCell ref="H20:I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B24:G24"/>
    <mergeCell ref="H24:I24"/>
    <mergeCell ref="A25:I25"/>
    <mergeCell ref="A26:I26"/>
    <mergeCell ref="A27:I27"/>
    <mergeCell ref="A28:I28"/>
    <mergeCell ref="B21:G21"/>
    <mergeCell ref="H21:I21"/>
    <mergeCell ref="B22:G22"/>
    <mergeCell ref="H22:I22"/>
    <mergeCell ref="B23:G23"/>
    <mergeCell ref="H23:I23"/>
    <mergeCell ref="A35:I35"/>
    <mergeCell ref="A36:I36"/>
    <mergeCell ref="B37:H37"/>
    <mergeCell ref="B38:G38"/>
    <mergeCell ref="B39:G39"/>
    <mergeCell ref="A40:H40"/>
    <mergeCell ref="B29:G29"/>
    <mergeCell ref="B30:H30"/>
    <mergeCell ref="B31:G31"/>
    <mergeCell ref="A32:H32"/>
    <mergeCell ref="A33:I33"/>
    <mergeCell ref="A34:I34"/>
    <mergeCell ref="B47:G47"/>
    <mergeCell ref="B48:G48"/>
    <mergeCell ref="B49:C49"/>
    <mergeCell ref="B50:G50"/>
    <mergeCell ref="B51:G51"/>
    <mergeCell ref="B52:G52"/>
    <mergeCell ref="B41:H41"/>
    <mergeCell ref="A42:G42"/>
    <mergeCell ref="A43:I43"/>
    <mergeCell ref="A44:I44"/>
    <mergeCell ref="A45:I45"/>
    <mergeCell ref="B46:G46"/>
    <mergeCell ref="B60:H60"/>
    <mergeCell ref="B61:H61"/>
    <mergeCell ref="B62:G62"/>
    <mergeCell ref="B63:G63"/>
    <mergeCell ref="B64:G64"/>
    <mergeCell ref="B65:G65"/>
    <mergeCell ref="B53:G53"/>
    <mergeCell ref="B54:G54"/>
    <mergeCell ref="A55:G55"/>
    <mergeCell ref="A57:I57"/>
    <mergeCell ref="A58:I58"/>
    <mergeCell ref="A59:I59"/>
    <mergeCell ref="B72:H72"/>
    <mergeCell ref="B73:H73"/>
    <mergeCell ref="B74:H74"/>
    <mergeCell ref="A75:I75"/>
    <mergeCell ref="A76:I76"/>
    <mergeCell ref="A77:I77"/>
    <mergeCell ref="B66:H66"/>
    <mergeCell ref="B67:G67"/>
    <mergeCell ref="B68:G68"/>
    <mergeCell ref="B69:G69"/>
    <mergeCell ref="B70:H70"/>
    <mergeCell ref="B71:H71"/>
    <mergeCell ref="A84:I84"/>
    <mergeCell ref="A85:I85"/>
    <mergeCell ref="B86:H86"/>
    <mergeCell ref="B87:H87"/>
    <mergeCell ref="B88:H88"/>
    <mergeCell ref="B89:H89"/>
    <mergeCell ref="A78:I78"/>
    <mergeCell ref="B79:H79"/>
    <mergeCell ref="B80:H80"/>
    <mergeCell ref="B81:H81"/>
    <mergeCell ref="B82:H82"/>
    <mergeCell ref="A83:H83"/>
    <mergeCell ref="A96:H96"/>
    <mergeCell ref="A97:I97"/>
    <mergeCell ref="B98:H98"/>
    <mergeCell ref="B99:H99"/>
    <mergeCell ref="B100:H100"/>
    <mergeCell ref="B101:H101"/>
    <mergeCell ref="B90:H90"/>
    <mergeCell ref="B91:G91"/>
    <mergeCell ref="A92:H92"/>
    <mergeCell ref="A93:I93"/>
    <mergeCell ref="A94:I94"/>
    <mergeCell ref="A95:I95"/>
    <mergeCell ref="A108:I108"/>
    <mergeCell ref="A109:I109"/>
    <mergeCell ref="B110:H110"/>
    <mergeCell ref="B111:H111"/>
    <mergeCell ref="A112:H112"/>
    <mergeCell ref="B113:H113"/>
    <mergeCell ref="B102:H102"/>
    <mergeCell ref="B103:H103"/>
    <mergeCell ref="B104:H104"/>
    <mergeCell ref="A105:H105"/>
    <mergeCell ref="B106:H106"/>
    <mergeCell ref="A107:H107"/>
    <mergeCell ref="B120:H120"/>
    <mergeCell ref="B121:H121"/>
    <mergeCell ref="A122:H122"/>
    <mergeCell ref="A123:I123"/>
    <mergeCell ref="A124:I124"/>
    <mergeCell ref="B125:H125"/>
    <mergeCell ref="A114:H114"/>
    <mergeCell ref="A115:I115"/>
    <mergeCell ref="A116:I116"/>
    <mergeCell ref="A117:I117"/>
    <mergeCell ref="A118:I118"/>
    <mergeCell ref="B119:H119"/>
    <mergeCell ref="A132:I132"/>
    <mergeCell ref="A134:I134"/>
    <mergeCell ref="B135:G135"/>
    <mergeCell ref="A136:G136"/>
    <mergeCell ref="B137:G137"/>
    <mergeCell ref="A138:G138"/>
    <mergeCell ref="B126:H126"/>
    <mergeCell ref="B127:H127"/>
    <mergeCell ref="B128:H128"/>
    <mergeCell ref="B129:H129"/>
    <mergeCell ref="A130:H130"/>
    <mergeCell ref="A131:I131"/>
    <mergeCell ref="B145:G145"/>
    <mergeCell ref="B146:G146"/>
    <mergeCell ref="B147:G147"/>
    <mergeCell ref="B148:G148"/>
    <mergeCell ref="B149:G149"/>
    <mergeCell ref="A150:H150"/>
    <mergeCell ref="B139:G139"/>
    <mergeCell ref="A140:G140"/>
    <mergeCell ref="B141:G141"/>
    <mergeCell ref="B142:G142"/>
    <mergeCell ref="B143:G143"/>
    <mergeCell ref="B144:G144"/>
    <mergeCell ref="A156:I156"/>
    <mergeCell ref="A157:I157"/>
    <mergeCell ref="A158:I158"/>
    <mergeCell ref="A159:I159"/>
    <mergeCell ref="A160:H160"/>
    <mergeCell ref="B161:H161"/>
    <mergeCell ref="A151:I151"/>
    <mergeCell ref="A152:G152"/>
    <mergeCell ref="A153:B155"/>
    <mergeCell ref="C153:I153"/>
    <mergeCell ref="C154:I154"/>
    <mergeCell ref="C155:I155"/>
    <mergeCell ref="A168:H168"/>
    <mergeCell ref="A170:I170"/>
    <mergeCell ref="A171:I171"/>
    <mergeCell ref="A172:I172"/>
    <mergeCell ref="A173:B173"/>
    <mergeCell ref="C173:D173"/>
    <mergeCell ref="F173:G173"/>
    <mergeCell ref="B162:H162"/>
    <mergeCell ref="B163:H163"/>
    <mergeCell ref="B164:H164"/>
    <mergeCell ref="B165:H165"/>
    <mergeCell ref="A166:H166"/>
    <mergeCell ref="B167:H167"/>
    <mergeCell ref="A185:C189"/>
    <mergeCell ref="A178:H178"/>
    <mergeCell ref="B179:H179"/>
    <mergeCell ref="B180:H180"/>
    <mergeCell ref="B181:H181"/>
    <mergeCell ref="B182:H182"/>
 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204722" right="0.51181102362204722" top="0.78740157480314965" bottom="0.78740157480314965" header="0.31496062992125984" footer="0.31496062992125984"/>
  <pageSetup paperSize="9" scale="52" fitToWidth="0" fitToHeight="0" orientation="portrait" r:id="rId1"/>
  <rowBreaks count="1" manualBreakCount="1">
    <brk id="103" max="8" man="1"/>
  </rowBreaks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1048400"/>
  <sheetViews>
    <sheetView view="pageBreakPreview" topLeftCell="A137" zoomScale="60" zoomScaleNormal="100" workbookViewId="0">
      <selection sqref="A1:I188"/>
    </sheetView>
  </sheetViews>
  <sheetFormatPr defaultRowHeight="14.25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3.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256" customFormat="1" ht="15.75" x14ac:dyDescent="0.2">
      <c r="A1" s="270" t="s">
        <v>173</v>
      </c>
      <c r="B1" s="270"/>
      <c r="C1" s="270"/>
      <c r="D1" s="270"/>
      <c r="E1" s="270"/>
      <c r="F1" s="270"/>
      <c r="G1" s="270"/>
      <c r="H1" s="270"/>
      <c r="I1" s="270"/>
    </row>
    <row r="2" spans="1:256" customFormat="1" ht="15.75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256" customFormat="1" ht="35.25" customHeight="1" x14ac:dyDescent="0.2">
      <c r="A3" s="271" t="s">
        <v>287</v>
      </c>
      <c r="B3" s="271"/>
      <c r="C3" s="271"/>
      <c r="D3" s="271"/>
      <c r="E3" s="271"/>
      <c r="F3" s="271"/>
      <c r="G3" s="271"/>
      <c r="H3" s="271"/>
      <c r="I3" s="271"/>
    </row>
    <row r="4" spans="1:256" customForma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256" customFormat="1" x14ac:dyDescent="0.2">
      <c r="A5" s="222" t="s">
        <v>3</v>
      </c>
      <c r="B5" s="222"/>
      <c r="C5" s="222"/>
      <c r="D5" s="222"/>
      <c r="E5" s="222"/>
      <c r="F5" s="268" t="s">
        <v>291</v>
      </c>
      <c r="G5" s="268"/>
      <c r="H5" s="268"/>
      <c r="I5" s="268"/>
    </row>
    <row r="6" spans="1:256" customFormat="1" x14ac:dyDescent="0.2">
      <c r="A6" s="222" t="s">
        <v>279</v>
      </c>
      <c r="B6" s="222"/>
      <c r="C6" s="222"/>
      <c r="D6" s="222"/>
      <c r="E6" s="222"/>
      <c r="F6" s="222"/>
      <c r="G6" s="222"/>
      <c r="H6" s="222"/>
      <c r="I6" s="222"/>
    </row>
    <row r="7" spans="1:256" customFormat="1" ht="15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256" customForma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256" customForma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189</v>
      </c>
      <c r="I9" s="268"/>
    </row>
    <row r="10" spans="1:256" customForma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13</v>
      </c>
      <c r="I10" s="272"/>
    </row>
    <row r="11" spans="1:256" customForma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256" customForma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256" customFormat="1" ht="15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256" customForma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256" customFormat="1" x14ac:dyDescent="0.2">
      <c r="A15" s="263" t="s">
        <v>181</v>
      </c>
      <c r="B15" s="263"/>
      <c r="C15" s="263"/>
      <c r="D15" s="263"/>
      <c r="E15" s="263"/>
      <c r="F15" s="263" t="s">
        <v>26</v>
      </c>
      <c r="G15" s="263"/>
      <c r="H15" s="264">
        <v>1</v>
      </c>
      <c r="I15" s="264"/>
    </row>
    <row r="16" spans="1:256" customForma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7"/>
      <c r="K16" s="8"/>
      <c r="L16" s="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9.5" x14ac:dyDescent="0.2">
      <c r="A17" s="261" t="s">
        <v>28</v>
      </c>
      <c r="B17" s="261"/>
      <c r="C17" s="261"/>
      <c r="D17" s="261"/>
      <c r="E17" s="261"/>
      <c r="F17" s="261"/>
      <c r="G17" s="261"/>
      <c r="H17" s="261"/>
      <c r="I17" s="261"/>
      <c r="J17" s="7"/>
      <c r="K17" s="8"/>
      <c r="L17" s="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10" customFormat="1" ht="15" x14ac:dyDescent="0.2">
      <c r="A19" s="227" t="s">
        <v>29</v>
      </c>
      <c r="B19" s="227"/>
      <c r="C19" s="227"/>
      <c r="D19" s="227"/>
      <c r="E19" s="227"/>
      <c r="F19" s="227"/>
      <c r="G19" s="227"/>
      <c r="H19" s="227"/>
      <c r="I19" s="227"/>
      <c r="J19" s="262"/>
      <c r="K19" s="262"/>
      <c r="L19" s="262"/>
      <c r="M19" s="262"/>
      <c r="N19" s="262"/>
      <c r="O19" s="262"/>
      <c r="P19" s="262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</row>
    <row r="20" spans="1:256" customFormat="1" ht="15" x14ac:dyDescent="0.2">
      <c r="A20" s="2">
        <v>1</v>
      </c>
      <c r="B20" s="222" t="s">
        <v>30</v>
      </c>
      <c r="C20" s="222"/>
      <c r="D20" s="222"/>
      <c r="E20" s="222"/>
      <c r="F20" s="222"/>
      <c r="G20" s="222"/>
      <c r="H20" s="259" t="s">
        <v>175</v>
      </c>
      <c r="I20" s="25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customFormat="1" ht="15" x14ac:dyDescent="0.2">
      <c r="A21" s="2">
        <v>2</v>
      </c>
      <c r="B21" s="222" t="s">
        <v>32</v>
      </c>
      <c r="C21" s="222"/>
      <c r="D21" s="222"/>
      <c r="E21" s="222"/>
      <c r="F21" s="222"/>
      <c r="G21" s="222"/>
      <c r="H21" s="258">
        <v>5143</v>
      </c>
      <c r="I21" s="25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customFormat="1" ht="15" x14ac:dyDescent="0.2">
      <c r="A22" s="2">
        <v>3</v>
      </c>
      <c r="B22" s="222" t="s">
        <v>33</v>
      </c>
      <c r="C22" s="222"/>
      <c r="D22" s="222"/>
      <c r="E22" s="222"/>
      <c r="F22" s="222"/>
      <c r="G22" s="222"/>
      <c r="H22" s="259">
        <v>1540.51</v>
      </c>
      <c r="I22" s="25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" x14ac:dyDescent="0.2">
      <c r="A23" s="2">
        <v>4</v>
      </c>
      <c r="B23" s="222" t="s">
        <v>34</v>
      </c>
      <c r="C23" s="222"/>
      <c r="D23" s="222"/>
      <c r="E23" s="222"/>
      <c r="F23" s="222"/>
      <c r="G23" s="222"/>
      <c r="H23" s="257" t="str">
        <f>H20</f>
        <v>Servente de Limpeza</v>
      </c>
      <c r="I23" s="25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" x14ac:dyDescent="0.2">
      <c r="A24" s="2">
        <v>5</v>
      </c>
      <c r="B24" s="222" t="s">
        <v>35</v>
      </c>
      <c r="C24" s="222"/>
      <c r="D24" s="222"/>
      <c r="E24" s="222"/>
      <c r="F24" s="222"/>
      <c r="G24" s="222"/>
      <c r="H24" s="257" t="s">
        <v>274</v>
      </c>
      <c r="I24" s="2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33.75" customHeight="1" x14ac:dyDescent="0.2">
      <c r="A26" s="225" t="s">
        <v>36</v>
      </c>
      <c r="B26" s="225"/>
      <c r="C26" s="225"/>
      <c r="D26" s="225"/>
      <c r="E26" s="225"/>
      <c r="F26" s="225"/>
      <c r="G26" s="225"/>
      <c r="H26" s="225"/>
      <c r="I26" s="22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15.75" x14ac:dyDescent="0.2">
      <c r="A28" s="235" t="s">
        <v>37</v>
      </c>
      <c r="B28" s="235"/>
      <c r="C28" s="235"/>
      <c r="D28" s="235"/>
      <c r="E28" s="235"/>
      <c r="F28" s="235"/>
      <c r="G28" s="235"/>
      <c r="H28" s="235"/>
      <c r="I28" s="2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13" customFormat="1" ht="30" x14ac:dyDescent="0.2">
      <c r="A29" s="11">
        <v>1</v>
      </c>
      <c r="B29" s="240" t="s">
        <v>38</v>
      </c>
      <c r="C29" s="240"/>
      <c r="D29" s="240"/>
      <c r="E29" s="240"/>
      <c r="F29" s="240"/>
      <c r="G29" s="240"/>
      <c r="H29" s="11" t="s">
        <v>39</v>
      </c>
      <c r="I29" s="11" t="s">
        <v>40</v>
      </c>
    </row>
    <row r="30" spans="1:256" customFormat="1" ht="18" x14ac:dyDescent="0.2">
      <c r="A30" s="103" t="s">
        <v>5</v>
      </c>
      <c r="B30" s="222" t="s">
        <v>182</v>
      </c>
      <c r="C30" s="222"/>
      <c r="D30" s="222"/>
      <c r="E30" s="222"/>
      <c r="F30" s="222"/>
      <c r="G30" s="222"/>
      <c r="H30" s="222"/>
      <c r="I30" s="109">
        <f>H22/220*60</f>
        <v>420.1390909090909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customFormat="1" ht="15" x14ac:dyDescent="0.2">
      <c r="A31" s="105" t="s">
        <v>8</v>
      </c>
      <c r="B31" s="273" t="s">
        <v>176</v>
      </c>
      <c r="C31" s="273"/>
      <c r="D31" s="273"/>
      <c r="E31" s="273"/>
      <c r="F31" s="273"/>
      <c r="G31" s="273"/>
      <c r="H31" s="106">
        <v>0.4</v>
      </c>
      <c r="I31" s="107">
        <f>I30*H31</f>
        <v>168.05563636363638</v>
      </c>
      <c r="J31" s="6"/>
    </row>
    <row r="32" spans="1:256" customFormat="1" ht="15" x14ac:dyDescent="0.25">
      <c r="A32" s="274" t="s">
        <v>177</v>
      </c>
      <c r="B32" s="274"/>
      <c r="C32" s="274"/>
      <c r="D32" s="274"/>
      <c r="E32" s="274"/>
      <c r="F32" s="274"/>
      <c r="G32" s="274"/>
      <c r="H32" s="274"/>
      <c r="I32" s="108">
        <f>SUM(I30:I31)</f>
        <v>588.19472727272728</v>
      </c>
      <c r="J32" s="6"/>
    </row>
    <row r="33" spans="1:10" customFormat="1" ht="20.25" customHeight="1" x14ac:dyDescent="0.2">
      <c r="A33" s="256" t="s">
        <v>44</v>
      </c>
      <c r="B33" s="256"/>
      <c r="C33" s="256"/>
      <c r="D33" s="256"/>
      <c r="E33" s="256"/>
      <c r="F33" s="256"/>
      <c r="G33" s="256"/>
      <c r="H33" s="256"/>
      <c r="I33" s="256"/>
      <c r="J33" s="6"/>
    </row>
    <row r="34" spans="1:10" customFormat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6"/>
    </row>
    <row r="35" spans="1:10" customFormat="1" ht="15.75" x14ac:dyDescent="0.2">
      <c r="A35" s="237" t="s">
        <v>45</v>
      </c>
      <c r="B35" s="237"/>
      <c r="C35" s="237"/>
      <c r="D35" s="237"/>
      <c r="E35" s="237"/>
      <c r="F35" s="237"/>
      <c r="G35" s="237"/>
      <c r="H35" s="237"/>
      <c r="I35" s="237"/>
      <c r="J35" s="6"/>
    </row>
    <row r="36" spans="1:10" customFormat="1" ht="15" x14ac:dyDescent="0.2">
      <c r="A36" s="253" t="s">
        <v>46</v>
      </c>
      <c r="B36" s="253"/>
      <c r="C36" s="253"/>
      <c r="D36" s="253"/>
      <c r="E36" s="253"/>
      <c r="F36" s="253"/>
      <c r="G36" s="253"/>
      <c r="H36" s="253"/>
      <c r="I36" s="253"/>
      <c r="J36" s="6"/>
    </row>
    <row r="37" spans="1:10" customFormat="1" ht="15" x14ac:dyDescent="0.2">
      <c r="A37" s="18" t="s">
        <v>47</v>
      </c>
      <c r="B37" s="254" t="s">
        <v>48</v>
      </c>
      <c r="C37" s="254"/>
      <c r="D37" s="254"/>
      <c r="E37" s="254"/>
      <c r="F37" s="254"/>
      <c r="G37" s="254"/>
      <c r="H37" s="254"/>
      <c r="I37" s="3" t="s">
        <v>49</v>
      </c>
      <c r="J37" s="6"/>
    </row>
    <row r="38" spans="1:10" customFormat="1" x14ac:dyDescent="0.2">
      <c r="A38" s="19" t="s">
        <v>5</v>
      </c>
      <c r="B38" s="249" t="s">
        <v>50</v>
      </c>
      <c r="C38" s="249"/>
      <c r="D38" s="249"/>
      <c r="E38" s="249"/>
      <c r="F38" s="249"/>
      <c r="G38" s="249"/>
      <c r="H38" s="20">
        <v>8.3299999999999999E-2</v>
      </c>
      <c r="I38" s="21">
        <f>ROUND($I$30*H38,2)</f>
        <v>35</v>
      </c>
      <c r="J38" s="6"/>
    </row>
    <row r="39" spans="1:10" customFormat="1" ht="36.75" customHeight="1" x14ac:dyDescent="0.2">
      <c r="A39" s="19" t="s">
        <v>8</v>
      </c>
      <c r="B39" s="255" t="s">
        <v>51</v>
      </c>
      <c r="C39" s="255"/>
      <c r="D39" s="255"/>
      <c r="E39" s="255"/>
      <c r="F39" s="255"/>
      <c r="G39" s="255"/>
      <c r="H39" s="22">
        <v>3.0249999999999999E-2</v>
      </c>
      <c r="I39" s="21">
        <f>ROUND($I$30*H39,2)</f>
        <v>12.71</v>
      </c>
      <c r="J39" s="6"/>
    </row>
    <row r="40" spans="1:10" customFormat="1" x14ac:dyDescent="0.2">
      <c r="A40" s="228" t="s">
        <v>43</v>
      </c>
      <c r="B40" s="228"/>
      <c r="C40" s="228"/>
      <c r="D40" s="228"/>
      <c r="E40" s="228"/>
      <c r="F40" s="228"/>
      <c r="G40" s="228"/>
      <c r="H40" s="228"/>
      <c r="I40" s="23">
        <f>SUM(I38:I39)</f>
        <v>47.71</v>
      </c>
      <c r="J40" s="6"/>
    </row>
    <row r="41" spans="1:10" customFormat="1" x14ac:dyDescent="0.2">
      <c r="A41" s="24" t="s">
        <v>11</v>
      </c>
      <c r="B41" s="251" t="s">
        <v>52</v>
      </c>
      <c r="C41" s="251"/>
      <c r="D41" s="251"/>
      <c r="E41" s="251"/>
      <c r="F41" s="251"/>
      <c r="G41" s="251"/>
      <c r="H41" s="251"/>
      <c r="I41" s="25">
        <f>ROUND($H$55*I40,2)</f>
        <v>16.84</v>
      </c>
      <c r="J41" s="6"/>
    </row>
    <row r="42" spans="1:10" s="28" customFormat="1" ht="15" x14ac:dyDescent="0.25">
      <c r="A42" s="219"/>
      <c r="B42" s="219"/>
      <c r="C42" s="219"/>
      <c r="D42" s="219"/>
      <c r="E42" s="219"/>
      <c r="F42" s="219"/>
      <c r="G42" s="219"/>
      <c r="H42" s="26" t="s">
        <v>43</v>
      </c>
      <c r="I42" s="27">
        <f>I40+I41</f>
        <v>64.55</v>
      </c>
    </row>
    <row r="43" spans="1:10" customFormat="1" ht="50.25" customHeight="1" x14ac:dyDescent="0.2">
      <c r="A43" s="243" t="s">
        <v>53</v>
      </c>
      <c r="B43" s="243"/>
      <c r="C43" s="243"/>
      <c r="D43" s="243"/>
      <c r="E43" s="243"/>
      <c r="F43" s="243"/>
      <c r="G43" s="243"/>
      <c r="H43" s="243"/>
      <c r="I43" s="243"/>
      <c r="J43" s="6"/>
    </row>
    <row r="44" spans="1:10" customFormat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6"/>
    </row>
    <row r="45" spans="1:10" s="6" customFormat="1" ht="15" x14ac:dyDescent="0.2">
      <c r="A45" s="252" t="s">
        <v>54</v>
      </c>
      <c r="B45" s="252"/>
      <c r="C45" s="252"/>
      <c r="D45" s="252"/>
      <c r="E45" s="252"/>
      <c r="F45" s="252"/>
      <c r="G45" s="252"/>
      <c r="H45" s="252"/>
      <c r="I45" s="252"/>
    </row>
    <row r="46" spans="1:10" s="6" customFormat="1" ht="30" x14ac:dyDescent="0.2">
      <c r="A46" s="29" t="s">
        <v>55</v>
      </c>
      <c r="B46" s="240" t="s">
        <v>56</v>
      </c>
      <c r="C46" s="240"/>
      <c r="D46" s="240"/>
      <c r="E46" s="240"/>
      <c r="F46" s="240"/>
      <c r="G46" s="240"/>
      <c r="H46" s="12" t="s">
        <v>57</v>
      </c>
      <c r="I46" s="12" t="s">
        <v>40</v>
      </c>
    </row>
    <row r="47" spans="1:10" s="6" customFormat="1" ht="12.75" x14ac:dyDescent="0.2">
      <c r="A47" s="30" t="s">
        <v>5</v>
      </c>
      <c r="B47" s="222" t="s">
        <v>58</v>
      </c>
      <c r="C47" s="222"/>
      <c r="D47" s="222"/>
      <c r="E47" s="222"/>
      <c r="F47" s="222"/>
      <c r="G47" s="222"/>
      <c r="H47" s="31">
        <v>0.2</v>
      </c>
      <c r="I47" s="32">
        <f t="shared" ref="I47:I54" si="0">ROUND($I$32*H47,2)</f>
        <v>117.64</v>
      </c>
    </row>
    <row r="48" spans="1:10" s="6" customFormat="1" ht="12.75" x14ac:dyDescent="0.2">
      <c r="A48" s="30" t="s">
        <v>8</v>
      </c>
      <c r="B48" s="222" t="s">
        <v>59</v>
      </c>
      <c r="C48" s="222"/>
      <c r="D48" s="222"/>
      <c r="E48" s="222"/>
      <c r="F48" s="222"/>
      <c r="G48" s="222"/>
      <c r="H48" s="31">
        <v>2.5000000000000001E-2</v>
      </c>
      <c r="I48" s="32">
        <f t="shared" si="0"/>
        <v>14.7</v>
      </c>
    </row>
    <row r="49" spans="1:10" s="6" customFormat="1" ht="51" customHeight="1" x14ac:dyDescent="0.2">
      <c r="A49" s="30" t="s">
        <v>11</v>
      </c>
      <c r="B49" s="222" t="s">
        <v>60</v>
      </c>
      <c r="C49" s="222"/>
      <c r="D49" s="33" t="s">
        <v>61</v>
      </c>
      <c r="E49" s="34">
        <v>0.03</v>
      </c>
      <c r="F49" s="33" t="s">
        <v>62</v>
      </c>
      <c r="G49" s="35">
        <v>0.5</v>
      </c>
      <c r="H49" s="36">
        <f>E49*G49</f>
        <v>1.4999999999999999E-2</v>
      </c>
      <c r="I49" s="32">
        <f t="shared" si="0"/>
        <v>8.82</v>
      </c>
    </row>
    <row r="50" spans="1:10" s="6" customFormat="1" ht="12.75" x14ac:dyDescent="0.2">
      <c r="A50" s="30" t="s">
        <v>14</v>
      </c>
      <c r="B50" s="222" t="s">
        <v>63</v>
      </c>
      <c r="C50" s="222"/>
      <c r="D50" s="222"/>
      <c r="E50" s="222"/>
      <c r="F50" s="222"/>
      <c r="G50" s="222"/>
      <c r="H50" s="31">
        <v>1.4999999999999999E-2</v>
      </c>
      <c r="I50" s="32">
        <f t="shared" si="0"/>
        <v>8.82</v>
      </c>
    </row>
    <row r="51" spans="1:10" s="6" customFormat="1" ht="12.75" x14ac:dyDescent="0.2">
      <c r="A51" s="30" t="s">
        <v>16</v>
      </c>
      <c r="B51" s="222" t="s">
        <v>64</v>
      </c>
      <c r="C51" s="222"/>
      <c r="D51" s="222"/>
      <c r="E51" s="222"/>
      <c r="F51" s="222"/>
      <c r="G51" s="222"/>
      <c r="H51" s="31">
        <v>0.01</v>
      </c>
      <c r="I51" s="32">
        <f t="shared" si="0"/>
        <v>5.88</v>
      </c>
    </row>
    <row r="52" spans="1:10" s="6" customFormat="1" ht="12.75" x14ac:dyDescent="0.2">
      <c r="A52" s="30" t="s">
        <v>65</v>
      </c>
      <c r="B52" s="222" t="s">
        <v>66</v>
      </c>
      <c r="C52" s="222"/>
      <c r="D52" s="222"/>
      <c r="E52" s="222"/>
      <c r="F52" s="222"/>
      <c r="G52" s="222"/>
      <c r="H52" s="31">
        <v>6.0000000000000001E-3</v>
      </c>
      <c r="I52" s="32">
        <f t="shared" si="0"/>
        <v>3.53</v>
      </c>
    </row>
    <row r="53" spans="1:10" customFormat="1" x14ac:dyDescent="0.2">
      <c r="A53" s="30" t="s">
        <v>67</v>
      </c>
      <c r="B53" s="222" t="s">
        <v>68</v>
      </c>
      <c r="C53" s="222"/>
      <c r="D53" s="222"/>
      <c r="E53" s="222"/>
      <c r="F53" s="222"/>
      <c r="G53" s="222"/>
      <c r="H53" s="31">
        <v>2E-3</v>
      </c>
      <c r="I53" s="32">
        <f t="shared" si="0"/>
        <v>1.18</v>
      </c>
      <c r="J53" s="6"/>
    </row>
    <row r="54" spans="1:10" customFormat="1" x14ac:dyDescent="0.2">
      <c r="A54" s="30" t="s">
        <v>69</v>
      </c>
      <c r="B54" s="222" t="s">
        <v>70</v>
      </c>
      <c r="C54" s="222"/>
      <c r="D54" s="222"/>
      <c r="E54" s="222"/>
      <c r="F54" s="222"/>
      <c r="G54" s="222"/>
      <c r="H54" s="31">
        <v>0.08</v>
      </c>
      <c r="I54" s="32">
        <f t="shared" si="0"/>
        <v>47.06</v>
      </c>
      <c r="J54" s="6"/>
    </row>
    <row r="55" spans="1:10" customFormat="1" x14ac:dyDescent="0.2">
      <c r="A55" s="228" t="s">
        <v>43</v>
      </c>
      <c r="B55" s="228"/>
      <c r="C55" s="228"/>
      <c r="D55" s="228"/>
      <c r="E55" s="228"/>
      <c r="F55" s="228"/>
      <c r="G55" s="228"/>
      <c r="H55" s="37">
        <f>SUM(H47:H54)</f>
        <v>0.35300000000000004</v>
      </c>
      <c r="I55" s="38">
        <f>SUM(I47:I54)</f>
        <v>207.63</v>
      </c>
      <c r="J55" s="6"/>
    </row>
    <row r="56" spans="1:10" customFormat="1" x14ac:dyDescent="0.2">
      <c r="A56" s="39"/>
      <c r="B56" s="40"/>
      <c r="C56" s="40"/>
      <c r="D56" s="40"/>
      <c r="E56" s="40"/>
      <c r="F56" s="40"/>
      <c r="G56" s="40"/>
      <c r="H56" s="41"/>
      <c r="I56" s="42"/>
      <c r="J56" s="6"/>
    </row>
    <row r="57" spans="1:10" customFormat="1" ht="48" customHeight="1" x14ac:dyDescent="0.2">
      <c r="A57" s="243" t="s">
        <v>71</v>
      </c>
      <c r="B57" s="243"/>
      <c r="C57" s="243"/>
      <c r="D57" s="243"/>
      <c r="E57" s="243"/>
      <c r="F57" s="243"/>
      <c r="G57" s="243"/>
      <c r="H57" s="243"/>
      <c r="I57" s="243"/>
      <c r="J57" s="6"/>
    </row>
    <row r="58" spans="1:10" customFormat="1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6"/>
    </row>
    <row r="59" spans="1:10" customFormat="1" ht="15" x14ac:dyDescent="0.2">
      <c r="A59" s="244" t="s">
        <v>72</v>
      </c>
      <c r="B59" s="244"/>
      <c r="C59" s="244"/>
      <c r="D59" s="244"/>
      <c r="E59" s="244"/>
      <c r="F59" s="244"/>
      <c r="G59" s="244"/>
      <c r="H59" s="244"/>
      <c r="I59" s="244"/>
      <c r="J59" s="6"/>
    </row>
    <row r="60" spans="1:10" customFormat="1" ht="15" x14ac:dyDescent="0.2">
      <c r="A60" s="43" t="s">
        <v>73</v>
      </c>
      <c r="B60" s="240" t="s">
        <v>74</v>
      </c>
      <c r="C60" s="240"/>
      <c r="D60" s="240"/>
      <c r="E60" s="240"/>
      <c r="F60" s="240"/>
      <c r="G60" s="240"/>
      <c r="H60" s="240"/>
      <c r="I60" s="12" t="s">
        <v>49</v>
      </c>
      <c r="J60" s="6"/>
    </row>
    <row r="61" spans="1:10" customFormat="1" x14ac:dyDescent="0.2">
      <c r="A61" s="19" t="s">
        <v>5</v>
      </c>
      <c r="B61" s="222" t="s">
        <v>75</v>
      </c>
      <c r="C61" s="222"/>
      <c r="D61" s="222"/>
      <c r="E61" s="222"/>
      <c r="F61" s="222"/>
      <c r="G61" s="222"/>
      <c r="H61" s="222"/>
      <c r="I61" s="32">
        <f>IF(ROUND((H62*H64*H63)-(I30*0.06),2)&lt;0,0,ROUND((H62*H64*H63)-(I30*0.06),2))</f>
        <v>159.59</v>
      </c>
      <c r="J61" s="6"/>
    </row>
    <row r="62" spans="1:10" customFormat="1" x14ac:dyDescent="0.2">
      <c r="A62" s="19"/>
      <c r="B62" s="225" t="s">
        <v>76</v>
      </c>
      <c r="C62" s="225"/>
      <c r="D62" s="225"/>
      <c r="E62" s="225"/>
      <c r="F62" s="225"/>
      <c r="G62" s="225"/>
      <c r="H62" s="44">
        <v>4.2</v>
      </c>
      <c r="I62" s="45" t="s">
        <v>7</v>
      </c>
      <c r="J62" s="6"/>
    </row>
    <row r="63" spans="1:10" customFormat="1" x14ac:dyDescent="0.2">
      <c r="A63" s="19"/>
      <c r="B63" s="225" t="s">
        <v>77</v>
      </c>
      <c r="C63" s="225"/>
      <c r="D63" s="225"/>
      <c r="E63" s="225"/>
      <c r="F63" s="225"/>
      <c r="G63" s="225"/>
      <c r="H63" s="46">
        <v>2</v>
      </c>
      <c r="I63" s="45"/>
    </row>
    <row r="64" spans="1:10" customFormat="1" x14ac:dyDescent="0.2">
      <c r="A64" s="19"/>
      <c r="B64" s="225" t="s">
        <v>78</v>
      </c>
      <c r="C64" s="225"/>
      <c r="D64" s="225"/>
      <c r="E64" s="225"/>
      <c r="F64" s="225"/>
      <c r="G64" s="225"/>
      <c r="H64" s="47">
        <v>22</v>
      </c>
      <c r="I64" s="45"/>
    </row>
    <row r="65" spans="1:10" customFormat="1" x14ac:dyDescent="0.2">
      <c r="A65" s="19"/>
      <c r="B65" s="250" t="s">
        <v>79</v>
      </c>
      <c r="C65" s="250"/>
      <c r="D65" s="250"/>
      <c r="E65" s="250"/>
      <c r="F65" s="250"/>
      <c r="G65" s="250"/>
      <c r="H65" s="48">
        <v>0.06</v>
      </c>
      <c r="I65" s="49"/>
    </row>
    <row r="66" spans="1:10" customFormat="1" x14ac:dyDescent="0.2">
      <c r="A66" s="19" t="s">
        <v>8</v>
      </c>
      <c r="B66" s="222" t="s">
        <v>80</v>
      </c>
      <c r="C66" s="222"/>
      <c r="D66" s="222"/>
      <c r="E66" s="222"/>
      <c r="F66" s="222"/>
      <c r="G66" s="222"/>
      <c r="H66" s="222"/>
      <c r="I66" s="32">
        <f>($H$67*$H$68)*(1-$H$69)</f>
        <v>210.98880000000003</v>
      </c>
    </row>
    <row r="67" spans="1:10" customFormat="1" x14ac:dyDescent="0.2">
      <c r="A67" s="19"/>
      <c r="B67" s="225" t="s">
        <v>183</v>
      </c>
      <c r="C67" s="225"/>
      <c r="D67" s="225"/>
      <c r="E67" s="225"/>
      <c r="F67" s="225"/>
      <c r="G67" s="225"/>
      <c r="H67" s="44">
        <v>11.84</v>
      </c>
      <c r="I67" s="45" t="s">
        <v>7</v>
      </c>
    </row>
    <row r="68" spans="1:10" customFormat="1" x14ac:dyDescent="0.2">
      <c r="A68" s="50"/>
      <c r="B68" s="225" t="s">
        <v>83</v>
      </c>
      <c r="C68" s="225"/>
      <c r="D68" s="225"/>
      <c r="E68" s="225"/>
      <c r="F68" s="225"/>
      <c r="G68" s="225"/>
      <c r="H68" s="47">
        <v>22</v>
      </c>
      <c r="I68" s="45"/>
    </row>
    <row r="69" spans="1:10" customFormat="1" x14ac:dyDescent="0.2">
      <c r="A69" s="50"/>
      <c r="B69" s="225" t="s">
        <v>84</v>
      </c>
      <c r="C69" s="225"/>
      <c r="D69" s="225"/>
      <c r="E69" s="225"/>
      <c r="F69" s="225"/>
      <c r="G69" s="225"/>
      <c r="H69" s="51">
        <v>0.19</v>
      </c>
      <c r="I69" s="45"/>
    </row>
    <row r="70" spans="1:10" customFormat="1" x14ac:dyDescent="0.2">
      <c r="A70" s="19" t="s">
        <v>11</v>
      </c>
      <c r="B70" s="241" t="s">
        <v>85</v>
      </c>
      <c r="C70" s="241"/>
      <c r="D70" s="241"/>
      <c r="E70" s="241"/>
      <c r="F70" s="241"/>
      <c r="G70" s="241"/>
      <c r="H70" s="241"/>
      <c r="I70" s="53">
        <v>0</v>
      </c>
    </row>
    <row r="71" spans="1:10" customFormat="1" x14ac:dyDescent="0.2">
      <c r="A71" s="19" t="s">
        <v>14</v>
      </c>
      <c r="B71" s="222" t="s">
        <v>86</v>
      </c>
      <c r="C71" s="222"/>
      <c r="D71" s="222"/>
      <c r="E71" s="222"/>
      <c r="F71" s="222"/>
      <c r="G71" s="222"/>
      <c r="H71" s="222"/>
      <c r="I71" s="54">
        <v>19.420000000000002</v>
      </c>
    </row>
    <row r="72" spans="1:10" customFormat="1" x14ac:dyDescent="0.2">
      <c r="A72" s="19" t="s">
        <v>16</v>
      </c>
      <c r="B72" s="241" t="s">
        <v>184</v>
      </c>
      <c r="C72" s="241"/>
      <c r="D72" s="241"/>
      <c r="E72" s="241"/>
      <c r="F72" s="241"/>
      <c r="G72" s="241"/>
      <c r="H72" s="241"/>
      <c r="I72" s="53">
        <v>148</v>
      </c>
    </row>
    <row r="73" spans="1:10" customFormat="1" x14ac:dyDescent="0.2">
      <c r="A73" s="19" t="s">
        <v>65</v>
      </c>
      <c r="B73" s="241" t="s">
        <v>85</v>
      </c>
      <c r="C73" s="241"/>
      <c r="D73" s="241"/>
      <c r="E73" s="241"/>
      <c r="F73" s="241"/>
      <c r="G73" s="241"/>
      <c r="H73" s="241"/>
      <c r="I73" s="55" t="s">
        <v>7</v>
      </c>
    </row>
    <row r="74" spans="1:10" customFormat="1" x14ac:dyDescent="0.2">
      <c r="A74" s="56"/>
      <c r="B74" s="228" t="s">
        <v>43</v>
      </c>
      <c r="C74" s="228"/>
      <c r="D74" s="228"/>
      <c r="E74" s="228"/>
      <c r="F74" s="228"/>
      <c r="G74" s="228"/>
      <c r="H74" s="228"/>
      <c r="I74" s="38">
        <f>SUM(I61:I73)</f>
        <v>537.99880000000007</v>
      </c>
    </row>
    <row r="75" spans="1:10" customFormat="1" x14ac:dyDescent="0.2">
      <c r="A75" s="219"/>
      <c r="B75" s="219"/>
      <c r="C75" s="219"/>
      <c r="D75" s="219"/>
      <c r="E75" s="219"/>
      <c r="F75" s="219"/>
      <c r="G75" s="219"/>
      <c r="H75" s="219"/>
      <c r="I75" s="219"/>
    </row>
    <row r="76" spans="1:10" customFormat="1" ht="42.75" customHeight="1" x14ac:dyDescent="0.2">
      <c r="A76" s="225" t="s">
        <v>87</v>
      </c>
      <c r="B76" s="225"/>
      <c r="C76" s="225"/>
      <c r="D76" s="225"/>
      <c r="E76" s="225"/>
      <c r="F76" s="225"/>
      <c r="G76" s="225"/>
      <c r="H76" s="225"/>
      <c r="I76" s="225"/>
    </row>
    <row r="77" spans="1:10" customFormat="1" x14ac:dyDescent="0.2">
      <c r="A77" s="219"/>
      <c r="B77" s="219"/>
      <c r="C77" s="219"/>
      <c r="D77" s="219"/>
      <c r="E77" s="219"/>
      <c r="F77" s="219"/>
      <c r="G77" s="219"/>
      <c r="H77" s="219"/>
      <c r="I77" s="219"/>
    </row>
    <row r="78" spans="1:10" customFormat="1" ht="15.75" x14ac:dyDescent="0.2">
      <c r="A78" s="235" t="s">
        <v>88</v>
      </c>
      <c r="B78" s="235"/>
      <c r="C78" s="235"/>
      <c r="D78" s="235"/>
      <c r="E78" s="235"/>
      <c r="F78" s="235"/>
      <c r="G78" s="235"/>
      <c r="H78" s="235"/>
      <c r="I78" s="235"/>
    </row>
    <row r="79" spans="1:10" customFormat="1" ht="15" x14ac:dyDescent="0.2">
      <c r="A79" s="12">
        <v>2</v>
      </c>
      <c r="B79" s="240" t="s">
        <v>89</v>
      </c>
      <c r="C79" s="240"/>
      <c r="D79" s="240"/>
      <c r="E79" s="240"/>
      <c r="F79" s="240"/>
      <c r="G79" s="240"/>
      <c r="H79" s="240"/>
      <c r="I79" s="12" t="s">
        <v>49</v>
      </c>
      <c r="J79" s="6"/>
    </row>
    <row r="80" spans="1:10" customFormat="1" x14ac:dyDescent="0.2">
      <c r="A80" s="2" t="s">
        <v>47</v>
      </c>
      <c r="B80" s="222" t="s">
        <v>48</v>
      </c>
      <c r="C80" s="222"/>
      <c r="D80" s="222"/>
      <c r="E80" s="222"/>
      <c r="F80" s="222"/>
      <c r="G80" s="222"/>
      <c r="H80" s="222"/>
      <c r="I80" s="5">
        <f>I42</f>
        <v>64.55</v>
      </c>
      <c r="J80" s="6"/>
    </row>
    <row r="81" spans="1:10" customFormat="1" x14ac:dyDescent="0.2">
      <c r="A81" s="2" t="s">
        <v>55</v>
      </c>
      <c r="B81" s="222" t="s">
        <v>56</v>
      </c>
      <c r="C81" s="222"/>
      <c r="D81" s="222"/>
      <c r="E81" s="222"/>
      <c r="F81" s="222"/>
      <c r="G81" s="222"/>
      <c r="H81" s="222"/>
      <c r="I81" s="5">
        <f>I55</f>
        <v>207.63</v>
      </c>
      <c r="J81" s="6"/>
    </row>
    <row r="82" spans="1:10" customFormat="1" x14ac:dyDescent="0.2">
      <c r="A82" s="2" t="s">
        <v>73</v>
      </c>
      <c r="B82" s="222" t="s">
        <v>74</v>
      </c>
      <c r="C82" s="222"/>
      <c r="D82" s="222"/>
      <c r="E82" s="222"/>
      <c r="F82" s="222"/>
      <c r="G82" s="222"/>
      <c r="H82" s="222"/>
      <c r="I82" s="5">
        <f>I74</f>
        <v>537.99880000000007</v>
      </c>
      <c r="J82" s="6"/>
    </row>
    <row r="83" spans="1:10" customFormat="1" x14ac:dyDescent="0.2">
      <c r="A83" s="242" t="s">
        <v>43</v>
      </c>
      <c r="B83" s="242"/>
      <c r="C83" s="242"/>
      <c r="D83" s="242"/>
      <c r="E83" s="242"/>
      <c r="F83" s="242"/>
      <c r="G83" s="242"/>
      <c r="H83" s="242"/>
      <c r="I83" s="57">
        <f>SUM(I80:I82)</f>
        <v>810.17880000000014</v>
      </c>
      <c r="J83" s="6"/>
    </row>
    <row r="84" spans="1:10" customFormat="1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6"/>
    </row>
    <row r="85" spans="1:10" s="6" customFormat="1" ht="15.75" x14ac:dyDescent="0.2">
      <c r="A85" s="237" t="s">
        <v>90</v>
      </c>
      <c r="B85" s="237"/>
      <c r="C85" s="237"/>
      <c r="D85" s="237"/>
      <c r="E85" s="237"/>
      <c r="F85" s="237"/>
      <c r="G85" s="237"/>
      <c r="H85" s="237"/>
      <c r="I85" s="237"/>
    </row>
    <row r="86" spans="1:10" s="6" customFormat="1" ht="15" x14ac:dyDescent="0.2">
      <c r="A86" s="43">
        <v>3</v>
      </c>
      <c r="B86" s="239" t="s">
        <v>91</v>
      </c>
      <c r="C86" s="239"/>
      <c r="D86" s="239"/>
      <c r="E86" s="239"/>
      <c r="F86" s="239"/>
      <c r="G86" s="239"/>
      <c r="H86" s="239"/>
      <c r="I86" s="43" t="s">
        <v>92</v>
      </c>
    </row>
    <row r="87" spans="1:10" s="6" customFormat="1" ht="54" customHeight="1" x14ac:dyDescent="0.2">
      <c r="A87" s="19" t="s">
        <v>5</v>
      </c>
      <c r="B87" s="249" t="s">
        <v>93</v>
      </c>
      <c r="C87" s="249"/>
      <c r="D87" s="249"/>
      <c r="E87" s="249"/>
      <c r="F87" s="249"/>
      <c r="G87" s="249"/>
      <c r="H87" s="249"/>
      <c r="I87" s="58">
        <f>ROUND((($I$32/12)+($I$38/12)+($I$33/12/12)+($I$39/12))*(30/30)*0.05,2)</f>
        <v>2.65</v>
      </c>
    </row>
    <row r="88" spans="1:10" s="6" customFormat="1" ht="12.75" x14ac:dyDescent="0.2">
      <c r="A88" s="19" t="s">
        <v>8</v>
      </c>
      <c r="B88" s="241" t="s">
        <v>94</v>
      </c>
      <c r="C88" s="241"/>
      <c r="D88" s="241"/>
      <c r="E88" s="241"/>
      <c r="F88" s="241"/>
      <c r="G88" s="241"/>
      <c r="H88" s="241"/>
      <c r="I88" s="58">
        <f>ROUND($H$54*I87,2)</f>
        <v>0.21</v>
      </c>
    </row>
    <row r="89" spans="1:10" s="6" customFormat="1" ht="36" customHeight="1" x14ac:dyDescent="0.2">
      <c r="A89" s="19" t="s">
        <v>11</v>
      </c>
      <c r="B89" s="222" t="s">
        <v>95</v>
      </c>
      <c r="C89" s="222"/>
      <c r="D89" s="222"/>
      <c r="E89" s="222"/>
      <c r="F89" s="222"/>
      <c r="G89" s="222"/>
      <c r="H89" s="222"/>
      <c r="I89" s="58">
        <f>ROUND(((7/30)/$H$11)*$I$32*0.9,2)</f>
        <v>10.29</v>
      </c>
    </row>
    <row r="90" spans="1:10" s="6" customFormat="1" ht="12.75" x14ac:dyDescent="0.2">
      <c r="A90" s="19" t="s">
        <v>14</v>
      </c>
      <c r="B90" s="241" t="s">
        <v>96</v>
      </c>
      <c r="C90" s="241"/>
      <c r="D90" s="241"/>
      <c r="E90" s="241"/>
      <c r="F90" s="241"/>
      <c r="G90" s="241"/>
      <c r="H90" s="241"/>
      <c r="I90" s="58">
        <f>ROUND($H$55*I89,2)</f>
        <v>3.63</v>
      </c>
    </row>
    <row r="91" spans="1:10" s="6" customFormat="1" ht="54" customHeight="1" x14ac:dyDescent="0.2">
      <c r="A91" s="19" t="s">
        <v>16</v>
      </c>
      <c r="B91" s="222" t="s">
        <v>97</v>
      </c>
      <c r="C91" s="222"/>
      <c r="D91" s="222"/>
      <c r="E91" s="222"/>
      <c r="F91" s="222"/>
      <c r="G91" s="222"/>
      <c r="H91" s="59">
        <v>0.04</v>
      </c>
      <c r="I91" s="58">
        <f>ROUND($I$32*H91,2)</f>
        <v>23.53</v>
      </c>
    </row>
    <row r="92" spans="1:10" s="6" customFormat="1" ht="12.75" x14ac:dyDescent="0.2">
      <c r="A92" s="228" t="s">
        <v>43</v>
      </c>
      <c r="B92" s="228"/>
      <c r="C92" s="228"/>
      <c r="D92" s="228"/>
      <c r="E92" s="228"/>
      <c r="F92" s="228"/>
      <c r="G92" s="228"/>
      <c r="H92" s="228"/>
      <c r="I92" s="38">
        <f>SUM(I87:I91)</f>
        <v>40.31</v>
      </c>
    </row>
    <row r="93" spans="1:10" s="6" customFormat="1" x14ac:dyDescent="0.2">
      <c r="A93" s="212"/>
      <c r="B93" s="212"/>
      <c r="C93" s="212"/>
      <c r="D93" s="212"/>
      <c r="E93" s="212"/>
      <c r="F93" s="212"/>
      <c r="G93" s="212"/>
      <c r="H93" s="212"/>
      <c r="I93" s="212"/>
    </row>
    <row r="94" spans="1:10" customFormat="1" ht="15.75" x14ac:dyDescent="0.2">
      <c r="A94" s="235" t="s">
        <v>98</v>
      </c>
      <c r="B94" s="235"/>
      <c r="C94" s="235"/>
      <c r="D94" s="235"/>
      <c r="E94" s="235"/>
      <c r="F94" s="235"/>
      <c r="G94" s="235"/>
      <c r="H94" s="235"/>
      <c r="I94" s="235"/>
      <c r="J94" s="6"/>
    </row>
    <row r="95" spans="1:10" customFormat="1" ht="35.25" customHeight="1" x14ac:dyDescent="0.2">
      <c r="A95" s="246" t="s">
        <v>99</v>
      </c>
      <c r="B95" s="246"/>
      <c r="C95" s="246"/>
      <c r="D95" s="246"/>
      <c r="E95" s="246"/>
      <c r="F95" s="246"/>
      <c r="G95" s="246"/>
      <c r="H95" s="246"/>
      <c r="I95" s="246"/>
    </row>
    <row r="96" spans="1:10" customFormat="1" ht="15" x14ac:dyDescent="0.2">
      <c r="A96" s="247" t="s">
        <v>100</v>
      </c>
      <c r="B96" s="247"/>
      <c r="C96" s="247"/>
      <c r="D96" s="247"/>
      <c r="E96" s="247"/>
      <c r="F96" s="247"/>
      <c r="G96" s="247"/>
      <c r="H96" s="247"/>
      <c r="I96" s="60">
        <f>I32+I38+I39</f>
        <v>635.90472727272731</v>
      </c>
    </row>
    <row r="97" spans="1:9" customFormat="1" ht="15" x14ac:dyDescent="0.2">
      <c r="A97" s="248" t="s">
        <v>101</v>
      </c>
      <c r="B97" s="248"/>
      <c r="C97" s="248"/>
      <c r="D97" s="248"/>
      <c r="E97" s="248"/>
      <c r="F97" s="248"/>
      <c r="G97" s="248"/>
      <c r="H97" s="248"/>
      <c r="I97" s="248"/>
    </row>
    <row r="98" spans="1:9" customFormat="1" ht="15" x14ac:dyDescent="0.25">
      <c r="A98" s="61" t="s">
        <v>102</v>
      </c>
      <c r="B98" s="239" t="s">
        <v>103</v>
      </c>
      <c r="C98" s="239"/>
      <c r="D98" s="239"/>
      <c r="E98" s="239"/>
      <c r="F98" s="239"/>
      <c r="G98" s="239"/>
      <c r="H98" s="239"/>
      <c r="I98" s="61" t="s">
        <v>49</v>
      </c>
    </row>
    <row r="99" spans="1:9" customFormat="1" ht="32.25" customHeight="1" x14ac:dyDescent="0.25">
      <c r="A99" s="62" t="s">
        <v>5</v>
      </c>
      <c r="B99" s="222" t="s">
        <v>104</v>
      </c>
      <c r="C99" s="222"/>
      <c r="D99" s="222"/>
      <c r="E99" s="222"/>
      <c r="F99" s="222"/>
      <c r="G99" s="222"/>
      <c r="H99" s="222"/>
      <c r="I99" s="63">
        <f>I96/12</f>
        <v>52.992060606060612</v>
      </c>
    </row>
    <row r="100" spans="1:9" customFormat="1" x14ac:dyDescent="0.2">
      <c r="A100" s="64" t="s">
        <v>8</v>
      </c>
      <c r="B100" s="241" t="s">
        <v>105</v>
      </c>
      <c r="C100" s="241"/>
      <c r="D100" s="241"/>
      <c r="E100" s="241"/>
      <c r="F100" s="241"/>
      <c r="G100" s="241"/>
      <c r="H100" s="241"/>
      <c r="I100" s="32">
        <f>ROUND((1.3/30)/12*($I$96),2)</f>
        <v>2.2999999999999998</v>
      </c>
    </row>
    <row r="101" spans="1:9" customFormat="1" x14ac:dyDescent="0.2">
      <c r="A101" s="64" t="s">
        <v>11</v>
      </c>
      <c r="B101" s="241" t="s">
        <v>106</v>
      </c>
      <c r="C101" s="241"/>
      <c r="D101" s="241"/>
      <c r="E101" s="241"/>
      <c r="F101" s="241"/>
      <c r="G101" s="241"/>
      <c r="H101" s="241"/>
      <c r="I101" s="32">
        <f>ROUND((5/30)/12*0.015*($I$96),2)</f>
        <v>0.13</v>
      </c>
    </row>
    <row r="102" spans="1:9" customFormat="1" ht="31.5" customHeight="1" x14ac:dyDescent="0.2">
      <c r="A102" s="64" t="s">
        <v>14</v>
      </c>
      <c r="B102" s="222" t="s">
        <v>107</v>
      </c>
      <c r="C102" s="222"/>
      <c r="D102" s="222"/>
      <c r="E102" s="222"/>
      <c r="F102" s="222"/>
      <c r="G102" s="222"/>
      <c r="H102" s="222"/>
      <c r="I102" s="32">
        <f>ROUND(((15/30)/12)*0.0078*($I$96),2)</f>
        <v>0.21</v>
      </c>
    </row>
    <row r="103" spans="1:9" customFormat="1" x14ac:dyDescent="0.2">
      <c r="A103" s="64" t="s">
        <v>16</v>
      </c>
      <c r="B103" s="222" t="s">
        <v>108</v>
      </c>
      <c r="C103" s="222"/>
      <c r="D103" s="222"/>
      <c r="E103" s="222"/>
      <c r="F103" s="222"/>
      <c r="G103" s="222"/>
      <c r="H103" s="222"/>
      <c r="I103" s="32">
        <f>ROUND((1+1/3)/12*(4/12)*0.02*($I$31),2)</f>
        <v>0.12</v>
      </c>
    </row>
    <row r="104" spans="1:9" customFormat="1" x14ac:dyDescent="0.2">
      <c r="A104" s="64" t="s">
        <v>65</v>
      </c>
      <c r="B104" s="241" t="s">
        <v>109</v>
      </c>
      <c r="C104" s="241"/>
      <c r="D104" s="241"/>
      <c r="E104" s="241"/>
      <c r="F104" s="241"/>
      <c r="G104" s="241"/>
      <c r="H104" s="241"/>
      <c r="I104" s="65">
        <f>ROUND(((3/30)/12)*($I$96),2)</f>
        <v>5.3</v>
      </c>
    </row>
    <row r="105" spans="1:9" customFormat="1" x14ac:dyDescent="0.2">
      <c r="A105" s="228" t="s">
        <v>43</v>
      </c>
      <c r="B105" s="228"/>
      <c r="C105" s="228"/>
      <c r="D105" s="228"/>
      <c r="E105" s="228"/>
      <c r="F105" s="228"/>
      <c r="G105" s="228"/>
      <c r="H105" s="228"/>
      <c r="I105" s="66">
        <f>SUM(I99:I104)</f>
        <v>61.052060606060607</v>
      </c>
    </row>
    <row r="106" spans="1:9" customFormat="1" x14ac:dyDescent="0.2">
      <c r="A106" s="64" t="s">
        <v>67</v>
      </c>
      <c r="B106" s="222" t="s">
        <v>110</v>
      </c>
      <c r="C106" s="222"/>
      <c r="D106" s="222"/>
      <c r="E106" s="222"/>
      <c r="F106" s="222"/>
      <c r="G106" s="222"/>
      <c r="H106" s="222"/>
      <c r="I106" s="25">
        <f>ROUND(H55*I105,2)</f>
        <v>21.55</v>
      </c>
    </row>
    <row r="107" spans="1:9" customFormat="1" x14ac:dyDescent="0.2">
      <c r="A107" s="228" t="s">
        <v>43</v>
      </c>
      <c r="B107" s="228"/>
      <c r="C107" s="228"/>
      <c r="D107" s="228"/>
      <c r="E107" s="228"/>
      <c r="F107" s="228"/>
      <c r="G107" s="228"/>
      <c r="H107" s="228"/>
      <c r="I107" s="38">
        <f>SUM(I105:I106)</f>
        <v>82.602060606060604</v>
      </c>
    </row>
    <row r="108" spans="1:9" customFormat="1" x14ac:dyDescent="0.2">
      <c r="A108" s="212"/>
      <c r="B108" s="212"/>
      <c r="C108" s="212"/>
      <c r="D108" s="212"/>
      <c r="E108" s="212"/>
      <c r="F108" s="212"/>
      <c r="G108" s="212"/>
      <c r="H108" s="212"/>
      <c r="I108" s="212"/>
    </row>
    <row r="109" spans="1:9" customFormat="1" ht="15" x14ac:dyDescent="0.2">
      <c r="A109" s="244" t="s">
        <v>111</v>
      </c>
      <c r="B109" s="244"/>
      <c r="C109" s="244"/>
      <c r="D109" s="244"/>
      <c r="E109" s="244"/>
      <c r="F109" s="244"/>
      <c r="G109" s="244"/>
      <c r="H109" s="244"/>
      <c r="I109" s="244"/>
    </row>
    <row r="110" spans="1:9" customFormat="1" ht="15" x14ac:dyDescent="0.2">
      <c r="A110" s="43" t="s">
        <v>112</v>
      </c>
      <c r="B110" s="239" t="s">
        <v>113</v>
      </c>
      <c r="C110" s="239"/>
      <c r="D110" s="239"/>
      <c r="E110" s="239"/>
      <c r="F110" s="239"/>
      <c r="G110" s="239"/>
      <c r="H110" s="239"/>
      <c r="I110" s="17" t="s">
        <v>49</v>
      </c>
    </row>
    <row r="111" spans="1:9" customFormat="1" x14ac:dyDescent="0.2">
      <c r="A111" s="19" t="s">
        <v>5</v>
      </c>
      <c r="B111" s="241" t="s">
        <v>114</v>
      </c>
      <c r="C111" s="241"/>
      <c r="D111" s="241"/>
      <c r="E111" s="241"/>
      <c r="F111" s="241"/>
      <c r="G111" s="241"/>
      <c r="H111" s="241"/>
      <c r="I111" s="53">
        <v>0</v>
      </c>
    </row>
    <row r="112" spans="1:9" customFormat="1" x14ac:dyDescent="0.2">
      <c r="A112" s="245" t="s">
        <v>43</v>
      </c>
      <c r="B112" s="245"/>
      <c r="C112" s="245"/>
      <c r="D112" s="245"/>
      <c r="E112" s="245"/>
      <c r="F112" s="245"/>
      <c r="G112" s="245"/>
      <c r="H112" s="245"/>
      <c r="I112" s="53">
        <v>0</v>
      </c>
    </row>
    <row r="113" spans="1:10" customFormat="1" x14ac:dyDescent="0.2">
      <c r="A113" s="64" t="s">
        <v>8</v>
      </c>
      <c r="B113" s="222" t="s">
        <v>115</v>
      </c>
      <c r="C113" s="222"/>
      <c r="D113" s="222"/>
      <c r="E113" s="222"/>
      <c r="F113" s="222"/>
      <c r="G113" s="222"/>
      <c r="H113" s="222"/>
      <c r="I113" s="67">
        <v>0</v>
      </c>
    </row>
    <row r="114" spans="1:10" customFormat="1" x14ac:dyDescent="0.2">
      <c r="A114" s="228" t="s">
        <v>43</v>
      </c>
      <c r="B114" s="228"/>
      <c r="C114" s="228"/>
      <c r="D114" s="228"/>
      <c r="E114" s="228"/>
      <c r="F114" s="228"/>
      <c r="G114" s="228"/>
      <c r="H114" s="228"/>
      <c r="I114" s="38">
        <v>0</v>
      </c>
    </row>
    <row r="115" spans="1:10" customFormat="1" x14ac:dyDescent="0.2">
      <c r="A115" s="212"/>
      <c r="B115" s="212"/>
      <c r="C115" s="212"/>
      <c r="D115" s="212"/>
      <c r="E115" s="212"/>
      <c r="F115" s="212"/>
      <c r="G115" s="212"/>
      <c r="H115" s="212"/>
      <c r="I115" s="212"/>
    </row>
    <row r="116" spans="1:10" customFormat="1" ht="22.5" customHeight="1" x14ac:dyDescent="0.2">
      <c r="A116" s="243" t="s">
        <v>116</v>
      </c>
      <c r="B116" s="243"/>
      <c r="C116" s="243"/>
      <c r="D116" s="243"/>
      <c r="E116" s="243"/>
      <c r="F116" s="243"/>
      <c r="G116" s="243"/>
      <c r="H116" s="243"/>
      <c r="I116" s="243"/>
    </row>
    <row r="117" spans="1:10" customFormat="1" x14ac:dyDescent="0.2">
      <c r="A117" s="212"/>
      <c r="B117" s="212"/>
      <c r="C117" s="212"/>
      <c r="D117" s="212"/>
      <c r="E117" s="212"/>
      <c r="F117" s="212"/>
      <c r="G117" s="212"/>
      <c r="H117" s="212"/>
      <c r="I117" s="212"/>
    </row>
    <row r="118" spans="1:10" customFormat="1" ht="15.75" x14ac:dyDescent="0.2">
      <c r="A118" s="235" t="s">
        <v>117</v>
      </c>
      <c r="B118" s="235"/>
      <c r="C118" s="235"/>
      <c r="D118" s="235"/>
      <c r="E118" s="235"/>
      <c r="F118" s="235"/>
      <c r="G118" s="235"/>
      <c r="H118" s="235"/>
      <c r="I118" s="235"/>
    </row>
    <row r="119" spans="1:10" customFormat="1" ht="15" x14ac:dyDescent="0.2">
      <c r="A119" s="12">
        <v>4</v>
      </c>
      <c r="B119" s="239" t="s">
        <v>118</v>
      </c>
      <c r="C119" s="239"/>
      <c r="D119" s="239"/>
      <c r="E119" s="239"/>
      <c r="F119" s="239"/>
      <c r="G119" s="239"/>
      <c r="H119" s="239"/>
      <c r="I119" s="17" t="s">
        <v>49</v>
      </c>
    </row>
    <row r="120" spans="1:10" customFormat="1" x14ac:dyDescent="0.2">
      <c r="A120" s="2" t="s">
        <v>102</v>
      </c>
      <c r="B120" s="241" t="s">
        <v>119</v>
      </c>
      <c r="C120" s="241"/>
      <c r="D120" s="241"/>
      <c r="E120" s="241"/>
      <c r="F120" s="241"/>
      <c r="G120" s="241"/>
      <c r="H120" s="241"/>
      <c r="I120" s="53">
        <f>I107</f>
        <v>82.602060606060604</v>
      </c>
    </row>
    <row r="121" spans="1:10" customFormat="1" x14ac:dyDescent="0.2">
      <c r="A121" s="2" t="s">
        <v>112</v>
      </c>
      <c r="B121" s="241" t="s">
        <v>120</v>
      </c>
      <c r="C121" s="241"/>
      <c r="D121" s="241"/>
      <c r="E121" s="241"/>
      <c r="F121" s="241"/>
      <c r="G121" s="241"/>
      <c r="H121" s="241"/>
      <c r="I121" s="53">
        <v>0</v>
      </c>
    </row>
    <row r="122" spans="1:10" customFormat="1" x14ac:dyDescent="0.2">
      <c r="A122" s="242" t="s">
        <v>43</v>
      </c>
      <c r="B122" s="242"/>
      <c r="C122" s="242"/>
      <c r="D122" s="242"/>
      <c r="E122" s="242"/>
      <c r="F122" s="242"/>
      <c r="G122" s="242"/>
      <c r="H122" s="242"/>
      <c r="I122" s="38">
        <f>SUM(I120:I121)</f>
        <v>82.602060606060604</v>
      </c>
    </row>
    <row r="123" spans="1:10" customFormat="1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</row>
    <row r="124" spans="1:10" customFormat="1" ht="15.75" x14ac:dyDescent="0.2">
      <c r="A124" s="235" t="s">
        <v>121</v>
      </c>
      <c r="B124" s="235"/>
      <c r="C124" s="235"/>
      <c r="D124" s="235"/>
      <c r="E124" s="235"/>
      <c r="F124" s="235"/>
      <c r="G124" s="235"/>
      <c r="H124" s="235"/>
      <c r="I124" s="235"/>
    </row>
    <row r="125" spans="1:10" customFormat="1" ht="15" x14ac:dyDescent="0.2">
      <c r="A125" s="43">
        <v>5</v>
      </c>
      <c r="B125" s="240" t="s">
        <v>122</v>
      </c>
      <c r="C125" s="240"/>
      <c r="D125" s="240"/>
      <c r="E125" s="240"/>
      <c r="F125" s="240"/>
      <c r="G125" s="240"/>
      <c r="H125" s="240"/>
      <c r="I125" s="43" t="s">
        <v>49</v>
      </c>
    </row>
    <row r="126" spans="1:10" customFormat="1" x14ac:dyDescent="0.2">
      <c r="A126" s="19" t="s">
        <v>5</v>
      </c>
      <c r="B126" s="222" t="s">
        <v>123</v>
      </c>
      <c r="C126" s="222"/>
      <c r="D126" s="222"/>
      <c r="E126" s="222"/>
      <c r="F126" s="222"/>
      <c r="G126" s="222"/>
      <c r="H126" s="222"/>
      <c r="I126" s="54">
        <f>Uniformes!G12</f>
        <v>11.066666666666666</v>
      </c>
    </row>
    <row r="127" spans="1:10" customFormat="1" x14ac:dyDescent="0.2">
      <c r="A127" s="19" t="s">
        <v>8</v>
      </c>
      <c r="B127" s="222" t="s">
        <v>124</v>
      </c>
      <c r="C127" s="222"/>
      <c r="D127" s="222"/>
      <c r="E127" s="222"/>
      <c r="F127" s="222"/>
      <c r="G127" s="222"/>
      <c r="H127" s="222"/>
      <c r="I127" s="54">
        <v>0</v>
      </c>
      <c r="J127" s="6"/>
    </row>
    <row r="128" spans="1:10" customFormat="1" x14ac:dyDescent="0.2">
      <c r="A128" s="19" t="s">
        <v>11</v>
      </c>
      <c r="B128" s="222" t="s">
        <v>125</v>
      </c>
      <c r="C128" s="222"/>
      <c r="D128" s="222"/>
      <c r="E128" s="222"/>
      <c r="F128" s="222"/>
      <c r="G128" s="222"/>
      <c r="H128" s="222"/>
      <c r="I128" s="54">
        <v>0</v>
      </c>
      <c r="J128" s="6"/>
    </row>
    <row r="129" spans="1:10" customFormat="1" x14ac:dyDescent="0.2">
      <c r="A129" s="19" t="s">
        <v>14</v>
      </c>
      <c r="B129" s="222" t="s">
        <v>126</v>
      </c>
      <c r="C129" s="222"/>
      <c r="D129" s="222"/>
      <c r="E129" s="222"/>
      <c r="F129" s="222"/>
      <c r="G129" s="222"/>
      <c r="H129" s="222"/>
      <c r="I129" s="54">
        <v>0</v>
      </c>
      <c r="J129" s="6"/>
    </row>
    <row r="130" spans="1:10" customFormat="1" x14ac:dyDescent="0.2">
      <c r="A130" s="228" t="s">
        <v>43</v>
      </c>
      <c r="B130" s="228"/>
      <c r="C130" s="228"/>
      <c r="D130" s="228"/>
      <c r="E130" s="228"/>
      <c r="F130" s="228"/>
      <c r="G130" s="228"/>
      <c r="H130" s="228"/>
      <c r="I130" s="57">
        <f>SUM(I126:I129)</f>
        <v>11.066666666666666</v>
      </c>
      <c r="J130" s="6"/>
    </row>
    <row r="131" spans="1:10" customFormat="1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6"/>
    </row>
    <row r="132" spans="1:10" customFormat="1" x14ac:dyDescent="0.2">
      <c r="A132" s="238" t="s">
        <v>127</v>
      </c>
      <c r="B132" s="238"/>
      <c r="C132" s="238"/>
      <c r="D132" s="238"/>
      <c r="E132" s="238"/>
      <c r="F132" s="238"/>
      <c r="G132" s="238"/>
      <c r="H132" s="238"/>
      <c r="I132" s="238"/>
      <c r="J132" s="6"/>
    </row>
    <row r="133" spans="1:10" customFormat="1" ht="18.75" x14ac:dyDescent="0.2">
      <c r="A133" s="68"/>
      <c r="B133" s="69"/>
      <c r="C133" s="69"/>
      <c r="D133" s="69"/>
      <c r="E133" s="69"/>
      <c r="F133" s="69"/>
      <c r="G133" s="69"/>
      <c r="H133" s="69"/>
      <c r="I133" s="70"/>
      <c r="J133" s="6"/>
    </row>
    <row r="134" spans="1:10" s="6" customFormat="1" ht="15.75" x14ac:dyDescent="0.2">
      <c r="A134" s="237" t="s">
        <v>128</v>
      </c>
      <c r="B134" s="237"/>
      <c r="C134" s="237"/>
      <c r="D134" s="237"/>
      <c r="E134" s="237"/>
      <c r="F134" s="237"/>
      <c r="G134" s="237"/>
      <c r="H134" s="237"/>
      <c r="I134" s="237"/>
    </row>
    <row r="135" spans="1:10" customFormat="1" ht="30" x14ac:dyDescent="0.2">
      <c r="A135" s="43">
        <v>6</v>
      </c>
      <c r="B135" s="239" t="s">
        <v>129</v>
      </c>
      <c r="C135" s="239"/>
      <c r="D135" s="239"/>
      <c r="E135" s="239"/>
      <c r="F135" s="239"/>
      <c r="G135" s="239"/>
      <c r="H135" s="12" t="s">
        <v>57</v>
      </c>
      <c r="I135" s="71" t="s">
        <v>40</v>
      </c>
      <c r="J135" s="6"/>
    </row>
    <row r="136" spans="1:10" customFormat="1" ht="50.25" customHeight="1" x14ac:dyDescent="0.2">
      <c r="A136" s="236" t="s">
        <v>130</v>
      </c>
      <c r="B136" s="236"/>
      <c r="C136" s="236"/>
      <c r="D136" s="236"/>
      <c r="E136" s="236"/>
      <c r="F136" s="236"/>
      <c r="G136" s="236"/>
      <c r="H136" s="72" t="s">
        <v>7</v>
      </c>
      <c r="I136" s="73">
        <f>SUM(I32+I83+I92+I122+I130)</f>
        <v>1532.3522545454546</v>
      </c>
      <c r="J136" s="6"/>
    </row>
    <row r="137" spans="1:10" customFormat="1" ht="15.75" x14ac:dyDescent="0.2">
      <c r="A137" s="1" t="s">
        <v>5</v>
      </c>
      <c r="B137" s="237" t="s">
        <v>131</v>
      </c>
      <c r="C137" s="237"/>
      <c r="D137" s="237"/>
      <c r="E137" s="237"/>
      <c r="F137" s="237"/>
      <c r="G137" s="237"/>
      <c r="H137" s="31">
        <v>0.06</v>
      </c>
      <c r="I137" s="32">
        <f>ROUND(H137*I136,2)</f>
        <v>91.94</v>
      </c>
      <c r="J137" s="6"/>
    </row>
    <row r="138" spans="1:10" customFormat="1" ht="39.75" customHeight="1" x14ac:dyDescent="0.2">
      <c r="A138" s="236" t="s">
        <v>132</v>
      </c>
      <c r="B138" s="236"/>
      <c r="C138" s="236"/>
      <c r="D138" s="236"/>
      <c r="E138" s="236"/>
      <c r="F138" s="236"/>
      <c r="G138" s="236"/>
      <c r="H138" s="74" t="s">
        <v>7</v>
      </c>
      <c r="I138" s="73">
        <f>SUM(I32+I83+I92+I122+I130+I137)</f>
        <v>1624.2922545454546</v>
      </c>
      <c r="J138" s="6"/>
    </row>
    <row r="139" spans="1:10" customFormat="1" ht="15.75" x14ac:dyDescent="0.2">
      <c r="A139" s="1" t="s">
        <v>8</v>
      </c>
      <c r="B139" s="237" t="s">
        <v>133</v>
      </c>
      <c r="C139" s="237"/>
      <c r="D139" s="237"/>
      <c r="E139" s="237"/>
      <c r="F139" s="237"/>
      <c r="G139" s="237"/>
      <c r="H139" s="31">
        <v>6.7900000000000002E-2</v>
      </c>
      <c r="I139" s="32">
        <f>ROUND(H139*I138,2)</f>
        <v>110.29</v>
      </c>
      <c r="J139" s="6"/>
    </row>
    <row r="140" spans="1:10" customFormat="1" ht="54.75" customHeight="1" x14ac:dyDescent="0.2">
      <c r="A140" s="236" t="s">
        <v>134</v>
      </c>
      <c r="B140" s="236"/>
      <c r="C140" s="236"/>
      <c r="D140" s="236"/>
      <c r="E140" s="236"/>
      <c r="F140" s="236"/>
      <c r="G140" s="236"/>
      <c r="H140" s="74" t="s">
        <v>7</v>
      </c>
      <c r="I140" s="73">
        <f>SUM(I32+I83+I92+I122+I130+I137+I139)</f>
        <v>1734.5822545454546</v>
      </c>
      <c r="J140" s="6"/>
    </row>
    <row r="141" spans="1:10" customFormat="1" ht="15.75" x14ac:dyDescent="0.2">
      <c r="A141" s="1" t="s">
        <v>11</v>
      </c>
      <c r="B141" s="237" t="s">
        <v>135</v>
      </c>
      <c r="C141" s="237"/>
      <c r="D141" s="237"/>
      <c r="E141" s="237"/>
      <c r="F141" s="237"/>
      <c r="G141" s="237"/>
      <c r="H141" s="20" t="s">
        <v>7</v>
      </c>
      <c r="I141" s="45" t="s">
        <v>7</v>
      </c>
      <c r="J141" s="6"/>
    </row>
    <row r="142" spans="1:10" customFormat="1" ht="15.75" x14ac:dyDescent="0.2">
      <c r="A142" s="19"/>
      <c r="B142" s="237" t="s">
        <v>136</v>
      </c>
      <c r="C142" s="237"/>
      <c r="D142" s="237"/>
      <c r="E142" s="237"/>
      <c r="F142" s="237"/>
      <c r="G142" s="237"/>
      <c r="H142" s="20" t="s">
        <v>7</v>
      </c>
      <c r="I142" s="45" t="s">
        <v>7</v>
      </c>
      <c r="J142" s="6"/>
    </row>
    <row r="143" spans="1:10" customFormat="1" ht="15.75" x14ac:dyDescent="0.2">
      <c r="A143" s="19"/>
      <c r="B143" s="232" t="s">
        <v>137</v>
      </c>
      <c r="C143" s="232"/>
      <c r="D143" s="232"/>
      <c r="E143" s="232"/>
      <c r="F143" s="232"/>
      <c r="G143" s="232"/>
      <c r="H143" s="75">
        <v>0.03</v>
      </c>
      <c r="I143" s="65">
        <f>ROUND(($I$140/(1-$H$152))*H143,2)</f>
        <v>56.35</v>
      </c>
    </row>
    <row r="144" spans="1:10" customFormat="1" ht="15.75" x14ac:dyDescent="0.2">
      <c r="A144" s="19"/>
      <c r="B144" s="232" t="s">
        <v>138</v>
      </c>
      <c r="C144" s="232"/>
      <c r="D144" s="232"/>
      <c r="E144" s="232"/>
      <c r="F144" s="232"/>
      <c r="G144" s="232"/>
      <c r="H144" s="75">
        <v>6.4999999999999997E-3</v>
      </c>
      <c r="I144" s="65">
        <f>ROUND(($I$140/(1-$H$152))*H144,2)</f>
        <v>12.21</v>
      </c>
    </row>
    <row r="145" spans="1:13" customFormat="1" ht="15.75" x14ac:dyDescent="0.2">
      <c r="A145" s="19"/>
      <c r="B145" s="233" t="s">
        <v>139</v>
      </c>
      <c r="C145" s="233"/>
      <c r="D145" s="233"/>
      <c r="E145" s="233"/>
      <c r="F145" s="233"/>
      <c r="G145" s="233"/>
      <c r="H145" s="76" t="s">
        <v>7</v>
      </c>
      <c r="I145" s="45" t="s">
        <v>7</v>
      </c>
    </row>
    <row r="146" spans="1:13" customFormat="1" ht="15.75" x14ac:dyDescent="0.2">
      <c r="A146" s="19"/>
      <c r="B146" s="233" t="s">
        <v>140</v>
      </c>
      <c r="C146" s="233"/>
      <c r="D146" s="233"/>
      <c r="E146" s="233"/>
      <c r="F146" s="233"/>
      <c r="G146" s="233"/>
      <c r="H146" s="76" t="s">
        <v>7</v>
      </c>
      <c r="I146" s="45" t="s">
        <v>7</v>
      </c>
    </row>
    <row r="147" spans="1:13" customFormat="1" x14ac:dyDescent="0.2">
      <c r="A147" s="19"/>
      <c r="B147" s="234" t="s">
        <v>141</v>
      </c>
      <c r="C147" s="234"/>
      <c r="D147" s="234"/>
      <c r="E147" s="234"/>
      <c r="F147" s="234"/>
      <c r="G147" s="234"/>
      <c r="H147" s="76" t="s">
        <v>7</v>
      </c>
      <c r="I147" s="45" t="s">
        <v>7</v>
      </c>
    </row>
    <row r="148" spans="1:13" customFormat="1" ht="15.75" x14ac:dyDescent="0.2">
      <c r="A148" s="19"/>
      <c r="B148" s="235" t="s">
        <v>142</v>
      </c>
      <c r="C148" s="235"/>
      <c r="D148" s="235"/>
      <c r="E148" s="235"/>
      <c r="F148" s="235"/>
      <c r="G148" s="235"/>
      <c r="H148" s="76" t="s">
        <v>7</v>
      </c>
      <c r="I148" s="45" t="s">
        <v>7</v>
      </c>
    </row>
    <row r="149" spans="1:13" customFormat="1" ht="15.75" x14ac:dyDescent="0.2">
      <c r="A149" s="19"/>
      <c r="B149" s="232" t="s">
        <v>143</v>
      </c>
      <c r="C149" s="232"/>
      <c r="D149" s="232"/>
      <c r="E149" s="232"/>
      <c r="F149" s="232"/>
      <c r="G149" s="232"/>
      <c r="H149" s="75">
        <v>0.04</v>
      </c>
      <c r="I149" s="65">
        <f>ROUND(($I$140/(1-$H$152))*H149,2)</f>
        <v>75.13</v>
      </c>
    </row>
    <row r="150" spans="1:13" customFormat="1" x14ac:dyDescent="0.2">
      <c r="A150" s="228" t="s">
        <v>43</v>
      </c>
      <c r="B150" s="228"/>
      <c r="C150" s="228"/>
      <c r="D150" s="228"/>
      <c r="E150" s="228"/>
      <c r="F150" s="228"/>
      <c r="G150" s="228"/>
      <c r="H150" s="228"/>
      <c r="I150" s="38">
        <f>I137+I139+I143+I144+I149</f>
        <v>345.92</v>
      </c>
    </row>
    <row r="151" spans="1:13" customFormat="1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</row>
    <row r="152" spans="1:13" customFormat="1" x14ac:dyDescent="0.2">
      <c r="A152" s="229" t="s">
        <v>144</v>
      </c>
      <c r="B152" s="229"/>
      <c r="C152" s="229"/>
      <c r="D152" s="229"/>
      <c r="E152" s="229"/>
      <c r="F152" s="229"/>
      <c r="G152" s="229"/>
      <c r="H152" s="77">
        <f>SUM(H143:H149)</f>
        <v>7.6499999999999999E-2</v>
      </c>
      <c r="I152" s="78">
        <f>SUM(I143:I149)</f>
        <v>143.69</v>
      </c>
    </row>
    <row r="153" spans="1:13" customFormat="1" x14ac:dyDescent="0.2">
      <c r="A153" s="230" t="s">
        <v>145</v>
      </c>
      <c r="B153" s="230"/>
      <c r="C153" s="231" t="s">
        <v>146</v>
      </c>
      <c r="D153" s="231"/>
      <c r="E153" s="231"/>
      <c r="F153" s="231"/>
      <c r="G153" s="231"/>
      <c r="H153" s="231"/>
      <c r="I153" s="231"/>
    </row>
    <row r="154" spans="1:13" customFormat="1" x14ac:dyDescent="0.2">
      <c r="A154" s="230"/>
      <c r="B154" s="230"/>
      <c r="C154" s="231" t="s">
        <v>147</v>
      </c>
      <c r="D154" s="231"/>
      <c r="E154" s="231"/>
      <c r="F154" s="231"/>
      <c r="G154" s="231"/>
      <c r="H154" s="231"/>
      <c r="I154" s="231"/>
    </row>
    <row r="155" spans="1:13" customFormat="1" x14ac:dyDescent="0.2">
      <c r="A155" s="230"/>
      <c r="B155" s="230"/>
      <c r="C155" s="231" t="s">
        <v>148</v>
      </c>
      <c r="D155" s="231"/>
      <c r="E155" s="231"/>
      <c r="F155" s="231"/>
      <c r="G155" s="231"/>
      <c r="H155" s="231"/>
      <c r="I155" s="231"/>
    </row>
    <row r="156" spans="1:1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</row>
    <row r="157" spans="1:13" customFormat="1" ht="27" customHeight="1" x14ac:dyDescent="0.2">
      <c r="A157" s="225" t="s">
        <v>149</v>
      </c>
      <c r="B157" s="225"/>
      <c r="C157" s="225"/>
      <c r="D157" s="225"/>
      <c r="E157" s="225"/>
      <c r="F157" s="225"/>
      <c r="G157" s="225"/>
      <c r="H157" s="225"/>
      <c r="I157" s="225"/>
    </row>
    <row r="158" spans="1:13" customFormat="1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</row>
    <row r="159" spans="1:13" customFormat="1" ht="15.75" x14ac:dyDescent="0.2">
      <c r="A159" s="226" t="s">
        <v>150</v>
      </c>
      <c r="B159" s="226"/>
      <c r="C159" s="226"/>
      <c r="D159" s="226"/>
      <c r="E159" s="226"/>
      <c r="F159" s="226"/>
      <c r="G159" s="226"/>
      <c r="H159" s="226"/>
      <c r="I159" s="226"/>
      <c r="J159" s="6"/>
      <c r="K159" s="6"/>
      <c r="L159" s="6"/>
      <c r="M159" s="6"/>
    </row>
    <row r="160" spans="1:13" customFormat="1" ht="15" x14ac:dyDescent="0.2">
      <c r="A160" s="227" t="s">
        <v>151</v>
      </c>
      <c r="B160" s="227"/>
      <c r="C160" s="227"/>
      <c r="D160" s="227"/>
      <c r="E160" s="227"/>
      <c r="F160" s="227"/>
      <c r="G160" s="227"/>
      <c r="H160" s="227"/>
      <c r="I160" s="4" t="s">
        <v>49</v>
      </c>
      <c r="J160" s="6"/>
      <c r="K160" s="6"/>
      <c r="L160" s="6"/>
      <c r="M160" s="6"/>
    </row>
    <row r="161" spans="1:13" customFormat="1" x14ac:dyDescent="0.2">
      <c r="A161" s="79" t="s">
        <v>5</v>
      </c>
      <c r="B161" s="222" t="s">
        <v>152</v>
      </c>
      <c r="C161" s="222"/>
      <c r="D161" s="222"/>
      <c r="E161" s="222"/>
      <c r="F161" s="222"/>
      <c r="G161" s="222"/>
      <c r="H161" s="222"/>
      <c r="I161" s="80">
        <f>I32</f>
        <v>588.19472727272728</v>
      </c>
      <c r="J161" s="6"/>
      <c r="K161" s="81"/>
      <c r="L161" s="6"/>
      <c r="M161" s="6"/>
    </row>
    <row r="162" spans="1:13" customFormat="1" x14ac:dyDescent="0.2">
      <c r="A162" s="79" t="s">
        <v>8</v>
      </c>
      <c r="B162" s="222" t="s">
        <v>45</v>
      </c>
      <c r="C162" s="222"/>
      <c r="D162" s="222"/>
      <c r="E162" s="222"/>
      <c r="F162" s="222"/>
      <c r="G162" s="222"/>
      <c r="H162" s="222"/>
      <c r="I162" s="54">
        <f>I83</f>
        <v>810.17880000000014</v>
      </c>
      <c r="J162" s="6"/>
      <c r="K162" s="6"/>
      <c r="L162" s="6"/>
      <c r="M162" s="6"/>
    </row>
    <row r="163" spans="1:13" customFormat="1" x14ac:dyDescent="0.2">
      <c r="A163" s="79" t="s">
        <v>11</v>
      </c>
      <c r="B163" s="222" t="s">
        <v>153</v>
      </c>
      <c r="C163" s="222"/>
      <c r="D163" s="222"/>
      <c r="E163" s="222"/>
      <c r="F163" s="222"/>
      <c r="G163" s="222"/>
      <c r="H163" s="222"/>
      <c r="I163" s="54">
        <f>I92</f>
        <v>40.31</v>
      </c>
      <c r="J163" s="6"/>
      <c r="K163" s="6"/>
      <c r="L163" s="6"/>
      <c r="M163" s="6"/>
    </row>
    <row r="164" spans="1:13" customFormat="1" x14ac:dyDescent="0.2">
      <c r="A164" s="79" t="s">
        <v>14</v>
      </c>
      <c r="B164" s="222" t="s">
        <v>154</v>
      </c>
      <c r="C164" s="222"/>
      <c r="D164" s="222"/>
      <c r="E164" s="222"/>
      <c r="F164" s="222"/>
      <c r="G164" s="222"/>
      <c r="H164" s="222"/>
      <c r="I164" s="54">
        <f>I122</f>
        <v>82.602060606060604</v>
      </c>
      <c r="J164" s="6"/>
      <c r="K164" s="6"/>
      <c r="L164" s="6"/>
      <c r="M164" s="6"/>
    </row>
    <row r="165" spans="1:13" customFormat="1" x14ac:dyDescent="0.2">
      <c r="A165" s="79" t="s">
        <v>16</v>
      </c>
      <c r="B165" s="222" t="s">
        <v>155</v>
      </c>
      <c r="C165" s="222"/>
      <c r="D165" s="222"/>
      <c r="E165" s="222"/>
      <c r="F165" s="222"/>
      <c r="G165" s="222"/>
      <c r="H165" s="222"/>
      <c r="I165" s="54">
        <f>I130</f>
        <v>11.066666666666666</v>
      </c>
      <c r="J165" s="6"/>
      <c r="K165" s="6"/>
      <c r="L165" s="6"/>
      <c r="M165" s="6"/>
    </row>
    <row r="166" spans="1:13" customFormat="1" x14ac:dyDescent="0.2">
      <c r="A166" s="217" t="s">
        <v>156</v>
      </c>
      <c r="B166" s="217"/>
      <c r="C166" s="217"/>
      <c r="D166" s="217"/>
      <c r="E166" s="217"/>
      <c r="F166" s="217"/>
      <c r="G166" s="217"/>
      <c r="H166" s="217"/>
      <c r="I166" s="57">
        <f>SUM(I161:I165)</f>
        <v>1532.3522545454546</v>
      </c>
      <c r="J166" s="6"/>
      <c r="K166" s="6"/>
      <c r="L166" s="6"/>
      <c r="M166" s="6"/>
    </row>
    <row r="167" spans="1:13" customFormat="1" x14ac:dyDescent="0.2">
      <c r="A167" s="82" t="s">
        <v>65</v>
      </c>
      <c r="B167" s="223" t="s">
        <v>157</v>
      </c>
      <c r="C167" s="223"/>
      <c r="D167" s="223"/>
      <c r="E167" s="223"/>
      <c r="F167" s="223"/>
      <c r="G167" s="223"/>
      <c r="H167" s="223"/>
      <c r="I167" s="54">
        <f>I150</f>
        <v>345.92</v>
      </c>
      <c r="J167" s="6"/>
      <c r="K167" s="6"/>
      <c r="L167" s="6"/>
      <c r="M167" s="6"/>
    </row>
    <row r="168" spans="1:13" customFormat="1" x14ac:dyDescent="0.2">
      <c r="A168" s="217" t="s">
        <v>158</v>
      </c>
      <c r="B168" s="217"/>
      <c r="C168" s="217"/>
      <c r="D168" s="217"/>
      <c r="E168" s="217"/>
      <c r="F168" s="217"/>
      <c r="G168" s="217"/>
      <c r="H168" s="217"/>
      <c r="I168" s="57">
        <f>SUM(I166:I167)</f>
        <v>1878.2722545454546</v>
      </c>
      <c r="J168" s="159">
        <f>I168*12</f>
        <v>22539.267054545457</v>
      </c>
      <c r="K168" s="6"/>
      <c r="L168" s="6"/>
      <c r="M168" s="6"/>
    </row>
    <row r="169" spans="1:13" customFormat="1" x14ac:dyDescent="0.2">
      <c r="A169" s="83"/>
      <c r="B169" s="83"/>
      <c r="C169" s="83"/>
      <c r="D169" s="83"/>
      <c r="E169" s="83"/>
      <c r="F169" s="83"/>
      <c r="G169" s="83"/>
      <c r="H169" s="84"/>
      <c r="I169" s="85"/>
      <c r="J169" s="6"/>
      <c r="K169" s="86"/>
      <c r="L169" s="7"/>
      <c r="M169" s="87"/>
    </row>
    <row r="170" spans="1:13" customFormat="1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7"/>
      <c r="K170" s="6"/>
      <c r="L170" s="6"/>
      <c r="M170" s="6"/>
    </row>
    <row r="171" spans="1:13" customFormat="1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6"/>
      <c r="K171" s="6"/>
      <c r="L171" s="6"/>
      <c r="M171" s="6"/>
    </row>
    <row r="172" spans="1:13" customFormat="1" ht="15" x14ac:dyDescent="0.2">
      <c r="A172" s="215" t="s">
        <v>159</v>
      </c>
      <c r="B172" s="215"/>
      <c r="C172" s="215"/>
      <c r="D172" s="215"/>
      <c r="E172" s="215"/>
      <c r="F172" s="215"/>
      <c r="G172" s="215"/>
      <c r="H172" s="215"/>
      <c r="I172" s="215"/>
      <c r="J172" s="6"/>
      <c r="K172" s="6"/>
      <c r="L172" s="6"/>
      <c r="M172" s="6"/>
    </row>
    <row r="173" spans="1:13" customFormat="1" ht="49.5" customHeight="1" x14ac:dyDescent="0.2">
      <c r="A173" s="220" t="s">
        <v>160</v>
      </c>
      <c r="B173" s="220"/>
      <c r="C173" s="221" t="s">
        <v>161</v>
      </c>
      <c r="D173" s="221"/>
      <c r="E173" s="89" t="s">
        <v>162</v>
      </c>
      <c r="F173" s="221" t="s">
        <v>163</v>
      </c>
      <c r="G173" s="221"/>
      <c r="H173" s="88" t="s">
        <v>164</v>
      </c>
      <c r="I173" s="88" t="s">
        <v>165</v>
      </c>
      <c r="J173" s="6"/>
      <c r="K173" s="6"/>
      <c r="L173" s="6"/>
      <c r="M173" s="6"/>
    </row>
    <row r="174" spans="1:13" customFormat="1" x14ac:dyDescent="0.2">
      <c r="A174" s="213" t="s">
        <v>185</v>
      </c>
      <c r="B174" s="213"/>
      <c r="C174" s="214">
        <f>I168</f>
        <v>1878.2722545454546</v>
      </c>
      <c r="D174" s="214"/>
      <c r="E174" s="91">
        <v>1</v>
      </c>
      <c r="F174" s="214">
        <f>C174*E174</f>
        <v>1878.2722545454546</v>
      </c>
      <c r="G174" s="214"/>
      <c r="H174" s="92">
        <v>1</v>
      </c>
      <c r="I174" s="90">
        <f>F174*H174</f>
        <v>1878.2722545454546</v>
      </c>
      <c r="J174" s="6"/>
      <c r="K174" s="6"/>
      <c r="L174" s="6"/>
      <c r="M174" s="6"/>
    </row>
    <row r="175" spans="1:13" customFormat="1" x14ac:dyDescent="0.2">
      <c r="A175" s="212"/>
      <c r="B175" s="212"/>
      <c r="C175" s="212"/>
      <c r="D175" s="212"/>
      <c r="E175" s="212"/>
      <c r="F175" s="212"/>
      <c r="G175" s="212"/>
      <c r="H175" s="212"/>
      <c r="I175" s="93"/>
      <c r="J175" s="6"/>
      <c r="K175" s="6"/>
    </row>
    <row r="176" spans="1:13" customFormat="1" ht="15" x14ac:dyDescent="0.2">
      <c r="A176" s="215" t="s">
        <v>167</v>
      </c>
      <c r="B176" s="215"/>
      <c r="C176" s="215"/>
      <c r="D176" s="215"/>
      <c r="E176" s="215"/>
      <c r="F176" s="215"/>
      <c r="G176" s="215"/>
      <c r="H176" s="215"/>
      <c r="I176" s="215"/>
      <c r="J176" s="6"/>
      <c r="K176" s="6"/>
    </row>
    <row r="177" spans="1:11" customFormat="1" ht="15.75" x14ac:dyDescent="0.2">
      <c r="A177" s="216" t="s">
        <v>168</v>
      </c>
      <c r="B177" s="216"/>
      <c r="C177" s="216"/>
      <c r="D177" s="216"/>
      <c r="E177" s="216"/>
      <c r="F177" s="216"/>
      <c r="G177" s="216"/>
      <c r="H177" s="216"/>
      <c r="I177" s="216"/>
      <c r="J177" s="6"/>
      <c r="K177" s="6"/>
    </row>
    <row r="178" spans="1:11" customFormat="1" ht="15" x14ac:dyDescent="0.2">
      <c r="A178" s="210" t="s">
        <v>169</v>
      </c>
      <c r="B178" s="210"/>
      <c r="C178" s="210"/>
      <c r="D178" s="210"/>
      <c r="E178" s="210"/>
      <c r="F178" s="210"/>
      <c r="G178" s="210"/>
      <c r="H178" s="210"/>
      <c r="I178" s="94" t="s">
        <v>49</v>
      </c>
      <c r="J178" s="6"/>
      <c r="K178" s="6"/>
    </row>
    <row r="179" spans="1:11" customFormat="1" ht="15" x14ac:dyDescent="0.2">
      <c r="A179" s="95" t="s">
        <v>5</v>
      </c>
      <c r="B179" s="211" t="s">
        <v>170</v>
      </c>
      <c r="C179" s="211"/>
      <c r="D179" s="211"/>
      <c r="E179" s="211"/>
      <c r="F179" s="211"/>
      <c r="G179" s="211"/>
      <c r="H179" s="211"/>
      <c r="I179" s="96">
        <f>C174</f>
        <v>1878.2722545454546</v>
      </c>
      <c r="J179" s="6"/>
      <c r="K179" s="6"/>
    </row>
    <row r="180" spans="1:11" customFormat="1" ht="15" x14ac:dyDescent="0.2">
      <c r="A180" s="95" t="s">
        <v>8</v>
      </c>
      <c r="B180" s="211" t="s">
        <v>171</v>
      </c>
      <c r="C180" s="211"/>
      <c r="D180" s="211"/>
      <c r="E180" s="211"/>
      <c r="F180" s="211"/>
      <c r="G180" s="211"/>
      <c r="H180" s="211"/>
      <c r="I180" s="96">
        <f>C174*H174</f>
        <v>1878.2722545454546</v>
      </c>
      <c r="J180" s="6"/>
      <c r="K180" s="6"/>
    </row>
    <row r="181" spans="1:11" customFormat="1" ht="15" x14ac:dyDescent="0.2">
      <c r="A181" s="95" t="s">
        <v>11</v>
      </c>
      <c r="B181" s="211" t="s">
        <v>15</v>
      </c>
      <c r="C181" s="211"/>
      <c r="D181" s="211"/>
      <c r="E181" s="211"/>
      <c r="F181" s="211"/>
      <c r="G181" s="211"/>
      <c r="H181" s="211"/>
      <c r="I181" s="97" t="s">
        <v>273</v>
      </c>
      <c r="J181" s="6"/>
      <c r="K181" s="6"/>
    </row>
    <row r="182" spans="1:11" customFormat="1" ht="15" x14ac:dyDescent="0.2">
      <c r="A182" s="95" t="s">
        <v>14</v>
      </c>
      <c r="B182" s="211" t="s">
        <v>172</v>
      </c>
      <c r="C182" s="211"/>
      <c r="D182" s="211"/>
      <c r="E182" s="211"/>
      <c r="F182" s="211"/>
      <c r="G182" s="211"/>
      <c r="H182" s="211"/>
      <c r="I182" s="96">
        <f>(I180*8)+(I180/30*15)</f>
        <v>15965.314163636365</v>
      </c>
      <c r="J182" s="6"/>
      <c r="K182" s="99"/>
    </row>
    <row r="183" spans="1:11" customFormat="1" x14ac:dyDescent="0.2">
      <c r="A183" s="212"/>
      <c r="B183" s="212"/>
      <c r="C183" s="212"/>
      <c r="D183" s="212"/>
      <c r="E183" s="212"/>
      <c r="F183" s="212"/>
      <c r="G183" s="212"/>
      <c r="H183" s="212"/>
      <c r="I183" s="212"/>
      <c r="J183" s="6"/>
      <c r="K183" s="6"/>
    </row>
    <row r="184" spans="1:11" customFormat="1" x14ac:dyDescent="0.2">
      <c r="A184" s="100"/>
      <c r="B184" s="100"/>
      <c r="C184" s="100"/>
      <c r="D184" s="100"/>
      <c r="E184" s="100"/>
      <c r="F184" s="100"/>
      <c r="G184" s="100"/>
      <c r="H184" s="100"/>
      <c r="I184" s="101"/>
      <c r="J184" s="6"/>
      <c r="K184" s="6"/>
    </row>
    <row r="185" spans="1:11" customFormat="1" x14ac:dyDescent="0.2">
      <c r="A185" s="209" t="s">
        <v>294</v>
      </c>
      <c r="B185" s="209"/>
      <c r="C185" s="209"/>
      <c r="D185" s="100"/>
      <c r="E185" s="100"/>
      <c r="F185" s="100"/>
      <c r="G185" s="100"/>
      <c r="H185" s="100"/>
      <c r="I185" s="101"/>
      <c r="J185" s="6"/>
      <c r="K185" s="6"/>
    </row>
    <row r="186" spans="1:11" x14ac:dyDescent="0.2">
      <c r="A186" s="209"/>
      <c r="B186" s="209"/>
      <c r="C186" s="209"/>
    </row>
    <row r="187" spans="1:11" x14ac:dyDescent="0.2">
      <c r="A187" s="209"/>
      <c r="B187" s="209"/>
      <c r="C187" s="209"/>
    </row>
    <row r="188" spans="1:11" x14ac:dyDescent="0.2">
      <c r="A188" s="209"/>
      <c r="B188" s="209"/>
      <c r="C188" s="209"/>
    </row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1048397" customFormat="1" x14ac:dyDescent="0.2"/>
    <row r="1048398" customFormat="1" x14ac:dyDescent="0.2"/>
    <row r="1048399" customFormat="1" x14ac:dyDescent="0.2"/>
    <row r="1048400" customFormat="1" x14ac:dyDescent="0.2"/>
  </sheetData>
  <mergeCells count="233">
    <mergeCell ref="A6:I6"/>
    <mergeCell ref="A7:I7"/>
    <mergeCell ref="B8:G8"/>
    <mergeCell ref="H8:I8"/>
    <mergeCell ref="B9:G9"/>
    <mergeCell ref="H9:I9"/>
    <mergeCell ref="A1:I1"/>
    <mergeCell ref="A2:I2"/>
    <mergeCell ref="A3:I3"/>
    <mergeCell ref="A4:E4"/>
    <mergeCell ref="F4:I4"/>
    <mergeCell ref="A5:E5"/>
    <mergeCell ref="F5:I5"/>
    <mergeCell ref="A13:I13"/>
    <mergeCell ref="A14:E14"/>
    <mergeCell ref="F14:G14"/>
    <mergeCell ref="H14:I14"/>
    <mergeCell ref="A15:E15"/>
    <mergeCell ref="F15:G15"/>
    <mergeCell ref="H15:I15"/>
    <mergeCell ref="B10:G10"/>
    <mergeCell ref="H10:I10"/>
    <mergeCell ref="B11:G11"/>
    <mergeCell ref="H11:I11"/>
    <mergeCell ref="B12:G12"/>
    <mergeCell ref="H12:I12"/>
    <mergeCell ref="DI19:DP19"/>
    <mergeCell ref="Y19:AF19"/>
    <mergeCell ref="AG19:AN19"/>
    <mergeCell ref="AO19:AV19"/>
    <mergeCell ref="AW19:BD19"/>
    <mergeCell ref="BE19:BL19"/>
    <mergeCell ref="BM19:BT19"/>
    <mergeCell ref="A16:I16"/>
    <mergeCell ref="A17:I17"/>
    <mergeCell ref="A18:I18"/>
    <mergeCell ref="A19:I19"/>
    <mergeCell ref="J19:P19"/>
    <mergeCell ref="Q19:X19"/>
    <mergeCell ref="HI19:HP19"/>
    <mergeCell ref="HQ19:HX19"/>
    <mergeCell ref="HY19:IF19"/>
    <mergeCell ref="IG19:IN19"/>
    <mergeCell ref="IO19:IV19"/>
    <mergeCell ref="B20:G20"/>
    <mergeCell ref="H20:I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B24:G24"/>
    <mergeCell ref="H24:I24"/>
    <mergeCell ref="A25:I25"/>
    <mergeCell ref="A26:I26"/>
    <mergeCell ref="A27:I27"/>
    <mergeCell ref="A28:I28"/>
    <mergeCell ref="B21:G21"/>
    <mergeCell ref="H21:I21"/>
    <mergeCell ref="B22:G22"/>
    <mergeCell ref="H22:I22"/>
    <mergeCell ref="B23:G23"/>
    <mergeCell ref="H23:I23"/>
    <mergeCell ref="A35:I35"/>
    <mergeCell ref="A36:I36"/>
    <mergeCell ref="B37:H37"/>
    <mergeCell ref="B38:G38"/>
    <mergeCell ref="B39:G39"/>
    <mergeCell ref="A40:H40"/>
    <mergeCell ref="B29:G29"/>
    <mergeCell ref="B30:H30"/>
    <mergeCell ref="B31:G31"/>
    <mergeCell ref="A32:H32"/>
    <mergeCell ref="A33:I33"/>
    <mergeCell ref="A34:I34"/>
    <mergeCell ref="B47:G47"/>
    <mergeCell ref="B48:G48"/>
    <mergeCell ref="B49:C49"/>
    <mergeCell ref="B50:G50"/>
    <mergeCell ref="B51:G51"/>
    <mergeCell ref="B52:G52"/>
    <mergeCell ref="B41:H41"/>
    <mergeCell ref="A42:G42"/>
    <mergeCell ref="A43:I43"/>
    <mergeCell ref="A44:I44"/>
    <mergeCell ref="A45:I45"/>
    <mergeCell ref="B46:G46"/>
    <mergeCell ref="B60:H60"/>
    <mergeCell ref="B61:H61"/>
    <mergeCell ref="B62:G62"/>
    <mergeCell ref="B63:G63"/>
    <mergeCell ref="B64:G64"/>
    <mergeCell ref="B65:G65"/>
    <mergeCell ref="B53:G53"/>
    <mergeCell ref="B54:G54"/>
    <mergeCell ref="A55:G55"/>
    <mergeCell ref="A57:I57"/>
    <mergeCell ref="A58:I58"/>
    <mergeCell ref="A59:I59"/>
    <mergeCell ref="B72:H72"/>
    <mergeCell ref="B73:H73"/>
    <mergeCell ref="B74:H74"/>
    <mergeCell ref="A75:I75"/>
    <mergeCell ref="A76:I76"/>
    <mergeCell ref="A77:I77"/>
    <mergeCell ref="B66:H66"/>
    <mergeCell ref="B67:G67"/>
    <mergeCell ref="B68:G68"/>
    <mergeCell ref="B69:G69"/>
    <mergeCell ref="B70:H70"/>
    <mergeCell ref="B71:H71"/>
    <mergeCell ref="A84:I84"/>
    <mergeCell ref="A85:I85"/>
    <mergeCell ref="B86:H86"/>
    <mergeCell ref="B87:H87"/>
    <mergeCell ref="B88:H88"/>
    <mergeCell ref="B89:H89"/>
    <mergeCell ref="A78:I78"/>
    <mergeCell ref="B79:H79"/>
    <mergeCell ref="B80:H80"/>
    <mergeCell ref="B81:H81"/>
    <mergeCell ref="B82:H82"/>
    <mergeCell ref="A83:H83"/>
    <mergeCell ref="A96:H96"/>
    <mergeCell ref="A97:I97"/>
    <mergeCell ref="B98:H98"/>
    <mergeCell ref="B99:H99"/>
    <mergeCell ref="B100:H100"/>
    <mergeCell ref="B101:H101"/>
    <mergeCell ref="B90:H90"/>
    <mergeCell ref="B91:G91"/>
    <mergeCell ref="A92:H92"/>
    <mergeCell ref="A93:I93"/>
    <mergeCell ref="A94:I94"/>
    <mergeCell ref="A95:I95"/>
    <mergeCell ref="A108:I108"/>
    <mergeCell ref="A109:I109"/>
    <mergeCell ref="B110:H110"/>
    <mergeCell ref="B111:H111"/>
    <mergeCell ref="A112:H112"/>
    <mergeCell ref="B113:H113"/>
    <mergeCell ref="B102:H102"/>
    <mergeCell ref="B103:H103"/>
    <mergeCell ref="B104:H104"/>
    <mergeCell ref="A105:H105"/>
    <mergeCell ref="B106:H106"/>
    <mergeCell ref="A107:H107"/>
    <mergeCell ref="B120:H120"/>
    <mergeCell ref="B121:H121"/>
    <mergeCell ref="A122:H122"/>
    <mergeCell ref="A123:I123"/>
    <mergeCell ref="A124:I124"/>
    <mergeCell ref="B125:H125"/>
    <mergeCell ref="A114:H114"/>
    <mergeCell ref="A115:I115"/>
    <mergeCell ref="A116:I116"/>
    <mergeCell ref="A117:I117"/>
    <mergeCell ref="A118:I118"/>
    <mergeCell ref="B119:H119"/>
    <mergeCell ref="A132:I132"/>
    <mergeCell ref="A134:I134"/>
    <mergeCell ref="B135:G135"/>
    <mergeCell ref="A136:G136"/>
    <mergeCell ref="B137:G137"/>
    <mergeCell ref="A138:G138"/>
    <mergeCell ref="B126:H126"/>
    <mergeCell ref="B127:H127"/>
    <mergeCell ref="B128:H128"/>
    <mergeCell ref="B129:H129"/>
    <mergeCell ref="A130:H130"/>
    <mergeCell ref="A131:I131"/>
    <mergeCell ref="B145:G145"/>
    <mergeCell ref="B146:G146"/>
    <mergeCell ref="B147:G147"/>
    <mergeCell ref="B148:G148"/>
    <mergeCell ref="B149:G149"/>
    <mergeCell ref="A150:H150"/>
    <mergeCell ref="B139:G139"/>
    <mergeCell ref="A140:G140"/>
    <mergeCell ref="B141:G141"/>
    <mergeCell ref="B142:G142"/>
    <mergeCell ref="B143:G143"/>
    <mergeCell ref="B144:G144"/>
    <mergeCell ref="A156:I156"/>
    <mergeCell ref="A157:I157"/>
    <mergeCell ref="A158:I158"/>
    <mergeCell ref="A159:I159"/>
    <mergeCell ref="A160:H160"/>
    <mergeCell ref="B161:H161"/>
    <mergeCell ref="A151:I151"/>
    <mergeCell ref="A152:G152"/>
    <mergeCell ref="A153:B155"/>
    <mergeCell ref="C153:I153"/>
    <mergeCell ref="C154:I154"/>
    <mergeCell ref="C155:I155"/>
    <mergeCell ref="A168:H168"/>
    <mergeCell ref="A170:I170"/>
    <mergeCell ref="A171:I171"/>
    <mergeCell ref="A172:I172"/>
    <mergeCell ref="A173:B173"/>
    <mergeCell ref="C173:D173"/>
    <mergeCell ref="F173:G173"/>
    <mergeCell ref="B162:H162"/>
    <mergeCell ref="B163:H163"/>
    <mergeCell ref="B164:H164"/>
    <mergeCell ref="B165:H165"/>
    <mergeCell ref="A166:H166"/>
    <mergeCell ref="B167:H167"/>
    <mergeCell ref="A185:C188"/>
    <mergeCell ref="A178:H178"/>
    <mergeCell ref="B179:H179"/>
    <mergeCell ref="B180:H180"/>
    <mergeCell ref="B181:H181"/>
    <mergeCell ref="B182:H182"/>
 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204722" right="0.51181102362204722" top="0.78740157480314965" bottom="0.78740157480314965" header="0.31496062992125984" footer="0.31496062992125984"/>
  <pageSetup paperSize="9" scale="51" fitToWidth="0" fitToHeight="0" orientation="portrait" r:id="rId1"/>
  <rowBreaks count="2" manualBreakCount="2">
    <brk id="52" max="8" man="1"/>
    <brk id="101" max="8" man="1"/>
  </rowBreaks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1048400"/>
  <sheetViews>
    <sheetView view="pageBreakPreview" zoomScale="60" zoomScaleNormal="100" workbookViewId="0">
      <selection activeCell="L29" sqref="L29"/>
    </sheetView>
  </sheetViews>
  <sheetFormatPr defaultRowHeight="14.25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3.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256" customFormat="1" ht="15.75" x14ac:dyDescent="0.2">
      <c r="A1" s="270" t="s">
        <v>173</v>
      </c>
      <c r="B1" s="270"/>
      <c r="C1" s="270"/>
      <c r="D1" s="270"/>
      <c r="E1" s="270"/>
      <c r="F1" s="270"/>
      <c r="G1" s="270"/>
      <c r="H1" s="270"/>
      <c r="I1" s="270"/>
    </row>
    <row r="2" spans="1:256" customFormat="1" ht="15.75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256" customFormat="1" ht="38.25" customHeight="1" x14ac:dyDescent="0.2">
      <c r="A3" s="271" t="s">
        <v>287</v>
      </c>
      <c r="B3" s="271"/>
      <c r="C3" s="271"/>
      <c r="D3" s="271"/>
      <c r="E3" s="271"/>
      <c r="F3" s="271"/>
      <c r="G3" s="271"/>
      <c r="H3" s="271"/>
      <c r="I3" s="271"/>
    </row>
    <row r="4" spans="1:256" customForma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256" customFormat="1" x14ac:dyDescent="0.2">
      <c r="A5" s="222" t="s">
        <v>3</v>
      </c>
      <c r="B5" s="222"/>
      <c r="C5" s="222"/>
      <c r="D5" s="222"/>
      <c r="E5" s="222"/>
      <c r="F5" s="268" t="s">
        <v>291</v>
      </c>
      <c r="G5" s="268"/>
      <c r="H5" s="268"/>
      <c r="I5" s="268"/>
    </row>
    <row r="6" spans="1:256" customFormat="1" x14ac:dyDescent="0.2">
      <c r="A6" s="222" t="s">
        <v>279</v>
      </c>
      <c r="B6" s="222"/>
      <c r="C6" s="222"/>
      <c r="D6" s="222"/>
      <c r="E6" s="222"/>
      <c r="F6" s="222"/>
      <c r="G6" s="222"/>
      <c r="H6" s="222"/>
      <c r="I6" s="222"/>
    </row>
    <row r="7" spans="1:256" customFormat="1" ht="15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256" customForma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256" customForma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190</v>
      </c>
      <c r="I9" s="268"/>
    </row>
    <row r="10" spans="1:256" customForma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13</v>
      </c>
      <c r="I10" s="272"/>
    </row>
    <row r="11" spans="1:256" customForma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256" customForma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256" customFormat="1" ht="15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256" customForma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256" customFormat="1" x14ac:dyDescent="0.2">
      <c r="A15" s="263" t="s">
        <v>181</v>
      </c>
      <c r="B15" s="263"/>
      <c r="C15" s="263"/>
      <c r="D15" s="263"/>
      <c r="E15" s="263"/>
      <c r="F15" s="263" t="s">
        <v>26</v>
      </c>
      <c r="G15" s="263"/>
      <c r="H15" s="264">
        <v>1</v>
      </c>
      <c r="I15" s="264"/>
    </row>
    <row r="16" spans="1:256" customForma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7"/>
      <c r="K16" s="8"/>
      <c r="L16" s="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9.5" x14ac:dyDescent="0.2">
      <c r="A17" s="261" t="s">
        <v>28</v>
      </c>
      <c r="B17" s="261"/>
      <c r="C17" s="261"/>
      <c r="D17" s="261"/>
      <c r="E17" s="261"/>
      <c r="F17" s="261"/>
      <c r="G17" s="261"/>
      <c r="H17" s="261"/>
      <c r="I17" s="261"/>
      <c r="J17" s="7"/>
      <c r="K17" s="8"/>
      <c r="L17" s="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10" customFormat="1" ht="15" x14ac:dyDescent="0.2">
      <c r="A19" s="227" t="s">
        <v>29</v>
      </c>
      <c r="B19" s="227"/>
      <c r="C19" s="227"/>
      <c r="D19" s="227"/>
      <c r="E19" s="227"/>
      <c r="F19" s="227"/>
      <c r="G19" s="227"/>
      <c r="H19" s="227"/>
      <c r="I19" s="227"/>
      <c r="J19" s="262"/>
      <c r="K19" s="262"/>
      <c r="L19" s="262"/>
      <c r="M19" s="262"/>
      <c r="N19" s="262"/>
      <c r="O19" s="262"/>
      <c r="P19" s="262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</row>
    <row r="20" spans="1:256" customFormat="1" ht="15" x14ac:dyDescent="0.2">
      <c r="A20" s="2">
        <v>1</v>
      </c>
      <c r="B20" s="222" t="s">
        <v>30</v>
      </c>
      <c r="C20" s="222"/>
      <c r="D20" s="222"/>
      <c r="E20" s="222"/>
      <c r="F20" s="222"/>
      <c r="G20" s="222"/>
      <c r="H20" s="259" t="s">
        <v>175</v>
      </c>
      <c r="I20" s="25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customFormat="1" ht="15" x14ac:dyDescent="0.2">
      <c r="A21" s="2">
        <v>2</v>
      </c>
      <c r="B21" s="222" t="s">
        <v>32</v>
      </c>
      <c r="C21" s="222"/>
      <c r="D21" s="222"/>
      <c r="E21" s="222"/>
      <c r="F21" s="222"/>
      <c r="G21" s="222"/>
      <c r="H21" s="258">
        <v>5143</v>
      </c>
      <c r="I21" s="25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customFormat="1" ht="15" x14ac:dyDescent="0.2">
      <c r="A22" s="2">
        <v>3</v>
      </c>
      <c r="B22" s="222" t="s">
        <v>33</v>
      </c>
      <c r="C22" s="222"/>
      <c r="D22" s="222"/>
      <c r="E22" s="222"/>
      <c r="F22" s="222"/>
      <c r="G22" s="222"/>
      <c r="H22" s="259">
        <v>1540.51</v>
      </c>
      <c r="I22" s="25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" x14ac:dyDescent="0.2">
      <c r="A23" s="2">
        <v>4</v>
      </c>
      <c r="B23" s="222" t="s">
        <v>34</v>
      </c>
      <c r="C23" s="222"/>
      <c r="D23" s="222"/>
      <c r="E23" s="222"/>
      <c r="F23" s="222"/>
      <c r="G23" s="222"/>
      <c r="H23" s="257" t="str">
        <f>H20</f>
        <v>Servente de Limpeza</v>
      </c>
      <c r="I23" s="25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" x14ac:dyDescent="0.2">
      <c r="A24" s="2">
        <v>5</v>
      </c>
      <c r="B24" s="222" t="s">
        <v>35</v>
      </c>
      <c r="C24" s="222"/>
      <c r="D24" s="222"/>
      <c r="E24" s="222"/>
      <c r="F24" s="222"/>
      <c r="G24" s="222"/>
      <c r="H24" s="257" t="s">
        <v>274</v>
      </c>
      <c r="I24" s="2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32.25" customHeight="1" x14ac:dyDescent="0.2">
      <c r="A26" s="225" t="s">
        <v>36</v>
      </c>
      <c r="B26" s="225"/>
      <c r="C26" s="225"/>
      <c r="D26" s="225"/>
      <c r="E26" s="225"/>
      <c r="F26" s="225"/>
      <c r="G26" s="225"/>
      <c r="H26" s="225"/>
      <c r="I26" s="22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15.75" x14ac:dyDescent="0.2">
      <c r="A28" s="235" t="s">
        <v>37</v>
      </c>
      <c r="B28" s="235"/>
      <c r="C28" s="235"/>
      <c r="D28" s="235"/>
      <c r="E28" s="235"/>
      <c r="F28" s="235"/>
      <c r="G28" s="235"/>
      <c r="H28" s="235"/>
      <c r="I28" s="2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13" customFormat="1" ht="30" x14ac:dyDescent="0.2">
      <c r="A29" s="11">
        <v>1</v>
      </c>
      <c r="B29" s="240" t="s">
        <v>38</v>
      </c>
      <c r="C29" s="240"/>
      <c r="D29" s="240"/>
      <c r="E29" s="240"/>
      <c r="F29" s="240"/>
      <c r="G29" s="240"/>
      <c r="H29" s="11" t="s">
        <v>39</v>
      </c>
      <c r="I29" s="11" t="s">
        <v>40</v>
      </c>
    </row>
    <row r="30" spans="1:256" customFormat="1" ht="18" x14ac:dyDescent="0.2">
      <c r="A30" s="103" t="s">
        <v>5</v>
      </c>
      <c r="B30" s="222" t="s">
        <v>182</v>
      </c>
      <c r="C30" s="222"/>
      <c r="D30" s="222"/>
      <c r="E30" s="222"/>
      <c r="F30" s="222"/>
      <c r="G30" s="222"/>
      <c r="H30" s="222"/>
      <c r="I30" s="109">
        <f>H22/220*60</f>
        <v>420.1390909090909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customFormat="1" ht="15" x14ac:dyDescent="0.2">
      <c r="A31" s="105" t="s">
        <v>8</v>
      </c>
      <c r="B31" s="273" t="s">
        <v>176</v>
      </c>
      <c r="C31" s="273"/>
      <c r="D31" s="273"/>
      <c r="E31" s="273"/>
      <c r="F31" s="273"/>
      <c r="G31" s="273"/>
      <c r="H31" s="106">
        <v>0.4</v>
      </c>
      <c r="I31" s="107">
        <f>I30*H31</f>
        <v>168.05563636363638</v>
      </c>
      <c r="J31" s="6"/>
    </row>
    <row r="32" spans="1:256" customFormat="1" ht="15" x14ac:dyDescent="0.25">
      <c r="A32" s="274" t="s">
        <v>177</v>
      </c>
      <c r="B32" s="274"/>
      <c r="C32" s="274"/>
      <c r="D32" s="274"/>
      <c r="E32" s="274"/>
      <c r="F32" s="274"/>
      <c r="G32" s="274"/>
      <c r="H32" s="274"/>
      <c r="I32" s="108">
        <f>SUM(I30:I31)</f>
        <v>588.19472727272728</v>
      </c>
      <c r="J32" s="6"/>
    </row>
    <row r="33" spans="1:10" customFormat="1" x14ac:dyDescent="0.2">
      <c r="A33" s="256" t="s">
        <v>44</v>
      </c>
      <c r="B33" s="256"/>
      <c r="C33" s="256"/>
      <c r="D33" s="256"/>
      <c r="E33" s="256"/>
      <c r="F33" s="256"/>
      <c r="G33" s="256"/>
      <c r="H33" s="256"/>
      <c r="I33" s="256"/>
      <c r="J33" s="6"/>
    </row>
    <row r="34" spans="1:10" customFormat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6"/>
    </row>
    <row r="35" spans="1:10" customFormat="1" ht="15.75" x14ac:dyDescent="0.2">
      <c r="A35" s="237" t="s">
        <v>45</v>
      </c>
      <c r="B35" s="237"/>
      <c r="C35" s="237"/>
      <c r="D35" s="237"/>
      <c r="E35" s="237"/>
      <c r="F35" s="237"/>
      <c r="G35" s="237"/>
      <c r="H35" s="237"/>
      <c r="I35" s="237"/>
      <c r="J35" s="6"/>
    </row>
    <row r="36" spans="1:10" customFormat="1" ht="15" x14ac:dyDescent="0.2">
      <c r="A36" s="253" t="s">
        <v>46</v>
      </c>
      <c r="B36" s="253"/>
      <c r="C36" s="253"/>
      <c r="D36" s="253"/>
      <c r="E36" s="253"/>
      <c r="F36" s="253"/>
      <c r="G36" s="253"/>
      <c r="H36" s="253"/>
      <c r="I36" s="253"/>
      <c r="J36" s="6"/>
    </row>
    <row r="37" spans="1:10" customFormat="1" ht="15" x14ac:dyDescent="0.2">
      <c r="A37" s="18" t="s">
        <v>47</v>
      </c>
      <c r="B37" s="254" t="s">
        <v>48</v>
      </c>
      <c r="C37" s="254"/>
      <c r="D37" s="254"/>
      <c r="E37" s="254"/>
      <c r="F37" s="254"/>
      <c r="G37" s="254"/>
      <c r="H37" s="254"/>
      <c r="I37" s="3" t="s">
        <v>49</v>
      </c>
      <c r="J37" s="6"/>
    </row>
    <row r="38" spans="1:10" customFormat="1" ht="34.5" customHeight="1" x14ac:dyDescent="0.2">
      <c r="A38" s="19" t="s">
        <v>5</v>
      </c>
      <c r="B38" s="249" t="s">
        <v>50</v>
      </c>
      <c r="C38" s="249"/>
      <c r="D38" s="249"/>
      <c r="E38" s="249"/>
      <c r="F38" s="249"/>
      <c r="G38" s="249"/>
      <c r="H38" s="20">
        <v>8.3299999999999999E-2</v>
      </c>
      <c r="I38" s="21">
        <f>ROUND($I$30*H38,2)</f>
        <v>35</v>
      </c>
      <c r="J38" s="6"/>
    </row>
    <row r="39" spans="1:10" customFormat="1" ht="33.75" customHeight="1" x14ac:dyDescent="0.2">
      <c r="A39" s="19" t="s">
        <v>8</v>
      </c>
      <c r="B39" s="255" t="s">
        <v>51</v>
      </c>
      <c r="C39" s="255"/>
      <c r="D39" s="255"/>
      <c r="E39" s="255"/>
      <c r="F39" s="255"/>
      <c r="G39" s="255"/>
      <c r="H39" s="22">
        <v>3.0249999999999999E-2</v>
      </c>
      <c r="I39" s="21">
        <f>ROUND($I$30*H39,2)</f>
        <v>12.71</v>
      </c>
      <c r="J39" s="6"/>
    </row>
    <row r="40" spans="1:10" customFormat="1" x14ac:dyDescent="0.2">
      <c r="A40" s="228" t="s">
        <v>43</v>
      </c>
      <c r="B40" s="228"/>
      <c r="C40" s="228"/>
      <c r="D40" s="228"/>
      <c r="E40" s="228"/>
      <c r="F40" s="228"/>
      <c r="G40" s="228"/>
      <c r="H40" s="228"/>
      <c r="I40" s="23">
        <f>SUM(I38:I39)</f>
        <v>47.71</v>
      </c>
      <c r="J40" s="6"/>
    </row>
    <row r="41" spans="1:10" customFormat="1" x14ac:dyDescent="0.2">
      <c r="A41" s="24" t="s">
        <v>11</v>
      </c>
      <c r="B41" s="251" t="s">
        <v>52</v>
      </c>
      <c r="C41" s="251"/>
      <c r="D41" s="251"/>
      <c r="E41" s="251"/>
      <c r="F41" s="251"/>
      <c r="G41" s="251"/>
      <c r="H41" s="251"/>
      <c r="I41" s="25">
        <f>ROUND($H$55*I40,2)</f>
        <v>16.84</v>
      </c>
      <c r="J41" s="6"/>
    </row>
    <row r="42" spans="1:10" s="28" customFormat="1" ht="15" x14ac:dyDescent="0.25">
      <c r="A42" s="219"/>
      <c r="B42" s="219"/>
      <c r="C42" s="219"/>
      <c r="D42" s="219"/>
      <c r="E42" s="219"/>
      <c r="F42" s="219"/>
      <c r="G42" s="219"/>
      <c r="H42" s="26" t="s">
        <v>43</v>
      </c>
      <c r="I42" s="27">
        <f>I40+I41</f>
        <v>64.55</v>
      </c>
    </row>
    <row r="43" spans="1:10" customFormat="1" ht="56.25" customHeight="1" x14ac:dyDescent="0.2">
      <c r="A43" s="243" t="s">
        <v>53</v>
      </c>
      <c r="B43" s="243"/>
      <c r="C43" s="243"/>
      <c r="D43" s="243"/>
      <c r="E43" s="243"/>
      <c r="F43" s="243"/>
      <c r="G43" s="243"/>
      <c r="H43" s="243"/>
      <c r="I43" s="243"/>
      <c r="J43" s="6"/>
    </row>
    <row r="44" spans="1:10" customFormat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6"/>
    </row>
    <row r="45" spans="1:10" s="6" customFormat="1" ht="15" x14ac:dyDescent="0.2">
      <c r="A45" s="252" t="s">
        <v>54</v>
      </c>
      <c r="B45" s="252"/>
      <c r="C45" s="252"/>
      <c r="D45" s="252"/>
      <c r="E45" s="252"/>
      <c r="F45" s="252"/>
      <c r="G45" s="252"/>
      <c r="H45" s="252"/>
      <c r="I45" s="252"/>
    </row>
    <row r="46" spans="1:10" s="6" customFormat="1" ht="30" x14ac:dyDescent="0.2">
      <c r="A46" s="29" t="s">
        <v>55</v>
      </c>
      <c r="B46" s="240" t="s">
        <v>56</v>
      </c>
      <c r="C46" s="240"/>
      <c r="D46" s="240"/>
      <c r="E46" s="240"/>
      <c r="F46" s="240"/>
      <c r="G46" s="240"/>
      <c r="H46" s="12" t="s">
        <v>57</v>
      </c>
      <c r="I46" s="12" t="s">
        <v>40</v>
      </c>
    </row>
    <row r="47" spans="1:10" s="6" customFormat="1" ht="12.75" x14ac:dyDescent="0.2">
      <c r="A47" s="30" t="s">
        <v>5</v>
      </c>
      <c r="B47" s="222" t="s">
        <v>58</v>
      </c>
      <c r="C47" s="222"/>
      <c r="D47" s="222"/>
      <c r="E47" s="222"/>
      <c r="F47" s="222"/>
      <c r="G47" s="222"/>
      <c r="H47" s="31">
        <v>0.2</v>
      </c>
      <c r="I47" s="32">
        <f t="shared" ref="I47:I54" si="0">ROUND($I$32*H47,2)</f>
        <v>117.64</v>
      </c>
    </row>
    <row r="48" spans="1:10" s="6" customFormat="1" ht="12.75" x14ac:dyDescent="0.2">
      <c r="A48" s="30" t="s">
        <v>8</v>
      </c>
      <c r="B48" s="222" t="s">
        <v>59</v>
      </c>
      <c r="C48" s="222"/>
      <c r="D48" s="222"/>
      <c r="E48" s="222"/>
      <c r="F48" s="222"/>
      <c r="G48" s="222"/>
      <c r="H48" s="31">
        <v>2.5000000000000001E-2</v>
      </c>
      <c r="I48" s="32">
        <f t="shared" si="0"/>
        <v>14.7</v>
      </c>
    </row>
    <row r="49" spans="1:10" s="6" customFormat="1" ht="48" customHeight="1" x14ac:dyDescent="0.2">
      <c r="A49" s="30" t="s">
        <v>11</v>
      </c>
      <c r="B49" s="222" t="s">
        <v>60</v>
      </c>
      <c r="C49" s="222"/>
      <c r="D49" s="33" t="s">
        <v>61</v>
      </c>
      <c r="E49" s="34">
        <v>0.03</v>
      </c>
      <c r="F49" s="33" t="s">
        <v>62</v>
      </c>
      <c r="G49" s="35">
        <v>0.5</v>
      </c>
      <c r="H49" s="36">
        <f>E49*G49</f>
        <v>1.4999999999999999E-2</v>
      </c>
      <c r="I49" s="32">
        <f t="shared" si="0"/>
        <v>8.82</v>
      </c>
    </row>
    <row r="50" spans="1:10" s="6" customFormat="1" ht="12.75" x14ac:dyDescent="0.2">
      <c r="A50" s="30" t="s">
        <v>14</v>
      </c>
      <c r="B50" s="222" t="s">
        <v>63</v>
      </c>
      <c r="C50" s="222"/>
      <c r="D50" s="222"/>
      <c r="E50" s="222"/>
      <c r="F50" s="222"/>
      <c r="G50" s="222"/>
      <c r="H50" s="31">
        <v>1.4999999999999999E-2</v>
      </c>
      <c r="I50" s="32">
        <f t="shared" si="0"/>
        <v>8.82</v>
      </c>
    </row>
    <row r="51" spans="1:10" s="6" customFormat="1" ht="12.75" x14ac:dyDescent="0.2">
      <c r="A51" s="30" t="s">
        <v>16</v>
      </c>
      <c r="B51" s="222" t="s">
        <v>64</v>
      </c>
      <c r="C51" s="222"/>
      <c r="D51" s="222"/>
      <c r="E51" s="222"/>
      <c r="F51" s="222"/>
      <c r="G51" s="222"/>
      <c r="H51" s="31">
        <v>0.01</v>
      </c>
      <c r="I51" s="32">
        <f t="shared" si="0"/>
        <v>5.88</v>
      </c>
    </row>
    <row r="52" spans="1:10" s="6" customFormat="1" ht="12.75" x14ac:dyDescent="0.2">
      <c r="A52" s="30" t="s">
        <v>65</v>
      </c>
      <c r="B52" s="222" t="s">
        <v>66</v>
      </c>
      <c r="C52" s="222"/>
      <c r="D52" s="222"/>
      <c r="E52" s="222"/>
      <c r="F52" s="222"/>
      <c r="G52" s="222"/>
      <c r="H52" s="31">
        <v>6.0000000000000001E-3</v>
      </c>
      <c r="I52" s="32">
        <f t="shared" si="0"/>
        <v>3.53</v>
      </c>
    </row>
    <row r="53" spans="1:10" customFormat="1" x14ac:dyDescent="0.2">
      <c r="A53" s="30" t="s">
        <v>67</v>
      </c>
      <c r="B53" s="222" t="s">
        <v>68</v>
      </c>
      <c r="C53" s="222"/>
      <c r="D53" s="222"/>
      <c r="E53" s="222"/>
      <c r="F53" s="222"/>
      <c r="G53" s="222"/>
      <c r="H53" s="31">
        <v>2E-3</v>
      </c>
      <c r="I53" s="32">
        <f t="shared" si="0"/>
        <v>1.18</v>
      </c>
      <c r="J53" s="6"/>
    </row>
    <row r="54" spans="1:10" customFormat="1" x14ac:dyDescent="0.2">
      <c r="A54" s="30" t="s">
        <v>69</v>
      </c>
      <c r="B54" s="222" t="s">
        <v>70</v>
      </c>
      <c r="C54" s="222"/>
      <c r="D54" s="222"/>
      <c r="E54" s="222"/>
      <c r="F54" s="222"/>
      <c r="G54" s="222"/>
      <c r="H54" s="31">
        <v>0.08</v>
      </c>
      <c r="I54" s="32">
        <f t="shared" si="0"/>
        <v>47.06</v>
      </c>
      <c r="J54" s="6"/>
    </row>
    <row r="55" spans="1:10" customFormat="1" x14ac:dyDescent="0.2">
      <c r="A55" s="228" t="s">
        <v>43</v>
      </c>
      <c r="B55" s="228"/>
      <c r="C55" s="228"/>
      <c r="D55" s="228"/>
      <c r="E55" s="228"/>
      <c r="F55" s="228"/>
      <c r="G55" s="228"/>
      <c r="H55" s="37">
        <f>SUM(H47:H54)</f>
        <v>0.35300000000000004</v>
      </c>
      <c r="I55" s="38">
        <f>SUM(I47:I54)</f>
        <v>207.63</v>
      </c>
      <c r="J55" s="6"/>
    </row>
    <row r="56" spans="1:10" customFormat="1" x14ac:dyDescent="0.2">
      <c r="A56" s="39"/>
      <c r="B56" s="40"/>
      <c r="C56" s="40"/>
      <c r="D56" s="40"/>
      <c r="E56" s="40"/>
      <c r="F56" s="40"/>
      <c r="G56" s="40"/>
      <c r="H56" s="41"/>
      <c r="I56" s="42"/>
      <c r="J56" s="6"/>
    </row>
    <row r="57" spans="1:10" customFormat="1" ht="48.75" customHeight="1" x14ac:dyDescent="0.2">
      <c r="A57" s="243" t="s">
        <v>71</v>
      </c>
      <c r="B57" s="243"/>
      <c r="C57" s="243"/>
      <c r="D57" s="243"/>
      <c r="E57" s="243"/>
      <c r="F57" s="243"/>
      <c r="G57" s="243"/>
      <c r="H57" s="243"/>
      <c r="I57" s="243"/>
      <c r="J57" s="6"/>
    </row>
    <row r="58" spans="1:10" customFormat="1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6"/>
    </row>
    <row r="59" spans="1:10" customFormat="1" ht="15" x14ac:dyDescent="0.2">
      <c r="A59" s="244" t="s">
        <v>72</v>
      </c>
      <c r="B59" s="244"/>
      <c r="C59" s="244"/>
      <c r="D59" s="244"/>
      <c r="E59" s="244"/>
      <c r="F59" s="244"/>
      <c r="G59" s="244"/>
      <c r="H59" s="244"/>
      <c r="I59" s="244"/>
      <c r="J59" s="6"/>
    </row>
    <row r="60" spans="1:10" customFormat="1" ht="15" x14ac:dyDescent="0.2">
      <c r="A60" s="43" t="s">
        <v>73</v>
      </c>
      <c r="B60" s="240" t="s">
        <v>74</v>
      </c>
      <c r="C60" s="240"/>
      <c r="D60" s="240"/>
      <c r="E60" s="240"/>
      <c r="F60" s="240"/>
      <c r="G60" s="240"/>
      <c r="H60" s="240"/>
      <c r="I60" s="12" t="s">
        <v>49</v>
      </c>
      <c r="J60" s="6"/>
    </row>
    <row r="61" spans="1:10" customFormat="1" x14ac:dyDescent="0.2">
      <c r="A61" s="19" t="s">
        <v>5</v>
      </c>
      <c r="B61" s="222" t="s">
        <v>75</v>
      </c>
      <c r="C61" s="222"/>
      <c r="D61" s="222"/>
      <c r="E61" s="222"/>
      <c r="F61" s="222"/>
      <c r="G61" s="222"/>
      <c r="H61" s="222"/>
      <c r="I61" s="32">
        <f>IF(ROUND((H62*H64*H63)-(I30*0.06),2)&lt;0,0,ROUND((H62*H64*H63)-(I30*0.06),2))</f>
        <v>128.79</v>
      </c>
      <c r="J61" s="6"/>
    </row>
    <row r="62" spans="1:10" customFormat="1" x14ac:dyDescent="0.2">
      <c r="A62" s="19"/>
      <c r="B62" s="225" t="s">
        <v>76</v>
      </c>
      <c r="C62" s="225"/>
      <c r="D62" s="225"/>
      <c r="E62" s="225"/>
      <c r="F62" s="225"/>
      <c r="G62" s="225"/>
      <c r="H62" s="44">
        <v>3.5</v>
      </c>
      <c r="I62" s="45" t="s">
        <v>7</v>
      </c>
      <c r="J62" s="6"/>
    </row>
    <row r="63" spans="1:10" customFormat="1" x14ac:dyDescent="0.2">
      <c r="A63" s="19"/>
      <c r="B63" s="225" t="s">
        <v>77</v>
      </c>
      <c r="C63" s="225"/>
      <c r="D63" s="225"/>
      <c r="E63" s="225"/>
      <c r="F63" s="225"/>
      <c r="G63" s="225"/>
      <c r="H63" s="46">
        <v>2</v>
      </c>
      <c r="I63" s="45"/>
    </row>
    <row r="64" spans="1:10" customFormat="1" x14ac:dyDescent="0.2">
      <c r="A64" s="19"/>
      <c r="B64" s="225" t="s">
        <v>78</v>
      </c>
      <c r="C64" s="225"/>
      <c r="D64" s="225"/>
      <c r="E64" s="225"/>
      <c r="F64" s="225"/>
      <c r="G64" s="225"/>
      <c r="H64" s="47">
        <v>22</v>
      </c>
      <c r="I64" s="45"/>
    </row>
    <row r="65" spans="1:10" customFormat="1" x14ac:dyDescent="0.2">
      <c r="A65" s="19"/>
      <c r="B65" s="250" t="s">
        <v>79</v>
      </c>
      <c r="C65" s="250"/>
      <c r="D65" s="250"/>
      <c r="E65" s="250"/>
      <c r="F65" s="250"/>
      <c r="G65" s="250"/>
      <c r="H65" s="48">
        <v>0.06</v>
      </c>
      <c r="I65" s="49"/>
    </row>
    <row r="66" spans="1:10" customFormat="1" x14ac:dyDescent="0.2">
      <c r="A66" s="19" t="s">
        <v>8</v>
      </c>
      <c r="B66" s="222" t="s">
        <v>80</v>
      </c>
      <c r="C66" s="222"/>
      <c r="D66" s="222"/>
      <c r="E66" s="222"/>
      <c r="F66" s="222"/>
      <c r="G66" s="222"/>
      <c r="H66" s="222"/>
      <c r="I66" s="32">
        <f>($H$67*$H$68)*(1-$H$69)</f>
        <v>210.98880000000003</v>
      </c>
    </row>
    <row r="67" spans="1:10" customFormat="1" x14ac:dyDescent="0.2">
      <c r="A67" s="19"/>
      <c r="B67" s="225" t="s">
        <v>183</v>
      </c>
      <c r="C67" s="225"/>
      <c r="D67" s="225"/>
      <c r="E67" s="225"/>
      <c r="F67" s="225"/>
      <c r="G67" s="225"/>
      <c r="H67" s="44">
        <v>11.84</v>
      </c>
      <c r="I67" s="45" t="s">
        <v>7</v>
      </c>
    </row>
    <row r="68" spans="1:10" customFormat="1" x14ac:dyDescent="0.2">
      <c r="A68" s="50"/>
      <c r="B68" s="225" t="s">
        <v>83</v>
      </c>
      <c r="C68" s="225"/>
      <c r="D68" s="225"/>
      <c r="E68" s="225"/>
      <c r="F68" s="225"/>
      <c r="G68" s="225"/>
      <c r="H68" s="47">
        <v>22</v>
      </c>
      <c r="I68" s="45"/>
    </row>
    <row r="69" spans="1:10" customFormat="1" x14ac:dyDescent="0.2">
      <c r="A69" s="50"/>
      <c r="B69" s="225" t="s">
        <v>84</v>
      </c>
      <c r="C69" s="225"/>
      <c r="D69" s="225"/>
      <c r="E69" s="225"/>
      <c r="F69" s="225"/>
      <c r="G69" s="225"/>
      <c r="H69" s="51">
        <v>0.19</v>
      </c>
      <c r="I69" s="45"/>
    </row>
    <row r="70" spans="1:10" customFormat="1" x14ac:dyDescent="0.2">
      <c r="A70" s="19" t="s">
        <v>11</v>
      </c>
      <c r="B70" s="241" t="s">
        <v>85</v>
      </c>
      <c r="C70" s="241"/>
      <c r="D70" s="241"/>
      <c r="E70" s="241"/>
      <c r="F70" s="241"/>
      <c r="G70" s="241"/>
      <c r="H70" s="241"/>
      <c r="I70" s="53">
        <v>0</v>
      </c>
    </row>
    <row r="71" spans="1:10" customFormat="1" x14ac:dyDescent="0.2">
      <c r="A71" s="19" t="s">
        <v>14</v>
      </c>
      <c r="B71" s="222" t="s">
        <v>86</v>
      </c>
      <c r="C71" s="222"/>
      <c r="D71" s="222"/>
      <c r="E71" s="222"/>
      <c r="F71" s="222"/>
      <c r="G71" s="222"/>
      <c r="H71" s="222"/>
      <c r="I71" s="54">
        <v>19.420000000000002</v>
      </c>
    </row>
    <row r="72" spans="1:10" customFormat="1" x14ac:dyDescent="0.2">
      <c r="A72" s="19" t="s">
        <v>16</v>
      </c>
      <c r="B72" s="241" t="s">
        <v>184</v>
      </c>
      <c r="C72" s="241"/>
      <c r="D72" s="241"/>
      <c r="E72" s="241"/>
      <c r="F72" s="241"/>
      <c r="G72" s="241"/>
      <c r="H72" s="241"/>
      <c r="I72" s="53">
        <v>148</v>
      </c>
    </row>
    <row r="73" spans="1:10" customFormat="1" x14ac:dyDescent="0.2">
      <c r="A73" s="19" t="s">
        <v>65</v>
      </c>
      <c r="B73" s="241" t="s">
        <v>85</v>
      </c>
      <c r="C73" s="241"/>
      <c r="D73" s="241"/>
      <c r="E73" s="241"/>
      <c r="F73" s="241"/>
      <c r="G73" s="241"/>
      <c r="H73" s="241"/>
      <c r="I73" s="55" t="s">
        <v>7</v>
      </c>
    </row>
    <row r="74" spans="1:10" customFormat="1" x14ac:dyDescent="0.2">
      <c r="A74" s="56"/>
      <c r="B74" s="228" t="s">
        <v>43</v>
      </c>
      <c r="C74" s="228"/>
      <c r="D74" s="228"/>
      <c r="E74" s="228"/>
      <c r="F74" s="228"/>
      <c r="G74" s="228"/>
      <c r="H74" s="228"/>
      <c r="I74" s="38">
        <f>SUM(I61:I73)</f>
        <v>507.19880000000006</v>
      </c>
    </row>
    <row r="75" spans="1:10" customFormat="1" x14ac:dyDescent="0.2">
      <c r="A75" s="219"/>
      <c r="B75" s="219"/>
      <c r="C75" s="219"/>
      <c r="D75" s="219"/>
      <c r="E75" s="219"/>
      <c r="F75" s="219"/>
      <c r="G75" s="219"/>
      <c r="H75" s="219"/>
      <c r="I75" s="219"/>
    </row>
    <row r="76" spans="1:10" customFormat="1" ht="42.75" customHeight="1" x14ac:dyDescent="0.2">
      <c r="A76" s="225" t="s">
        <v>87</v>
      </c>
      <c r="B76" s="225"/>
      <c r="C76" s="225"/>
      <c r="D76" s="225"/>
      <c r="E76" s="225"/>
      <c r="F76" s="225"/>
      <c r="G76" s="225"/>
      <c r="H76" s="225"/>
      <c r="I76" s="225"/>
    </row>
    <row r="77" spans="1:10" customFormat="1" x14ac:dyDescent="0.2">
      <c r="A77" s="219"/>
      <c r="B77" s="219"/>
      <c r="C77" s="219"/>
      <c r="D77" s="219"/>
      <c r="E77" s="219"/>
      <c r="F77" s="219"/>
      <c r="G77" s="219"/>
      <c r="H77" s="219"/>
      <c r="I77" s="219"/>
    </row>
    <row r="78" spans="1:10" customFormat="1" ht="15.75" x14ac:dyDescent="0.2">
      <c r="A78" s="235" t="s">
        <v>88</v>
      </c>
      <c r="B78" s="235"/>
      <c r="C78" s="235"/>
      <c r="D78" s="235"/>
      <c r="E78" s="235"/>
      <c r="F78" s="235"/>
      <c r="G78" s="235"/>
      <c r="H78" s="235"/>
      <c r="I78" s="235"/>
    </row>
    <row r="79" spans="1:10" customFormat="1" ht="15" x14ac:dyDescent="0.2">
      <c r="A79" s="12">
        <v>2</v>
      </c>
      <c r="B79" s="240" t="s">
        <v>89</v>
      </c>
      <c r="C79" s="240"/>
      <c r="D79" s="240"/>
      <c r="E79" s="240"/>
      <c r="F79" s="240"/>
      <c r="G79" s="240"/>
      <c r="H79" s="240"/>
      <c r="I79" s="12" t="s">
        <v>49</v>
      </c>
      <c r="J79" s="6"/>
    </row>
    <row r="80" spans="1:10" customFormat="1" x14ac:dyDescent="0.2">
      <c r="A80" s="2" t="s">
        <v>47</v>
      </c>
      <c r="B80" s="222" t="s">
        <v>48</v>
      </c>
      <c r="C80" s="222"/>
      <c r="D80" s="222"/>
      <c r="E80" s="222"/>
      <c r="F80" s="222"/>
      <c r="G80" s="222"/>
      <c r="H80" s="222"/>
      <c r="I80" s="5">
        <f>I42</f>
        <v>64.55</v>
      </c>
      <c r="J80" s="6"/>
    </row>
    <row r="81" spans="1:10" customFormat="1" x14ac:dyDescent="0.2">
      <c r="A81" s="2" t="s">
        <v>55</v>
      </c>
      <c r="B81" s="222" t="s">
        <v>56</v>
      </c>
      <c r="C81" s="222"/>
      <c r="D81" s="222"/>
      <c r="E81" s="222"/>
      <c r="F81" s="222"/>
      <c r="G81" s="222"/>
      <c r="H81" s="222"/>
      <c r="I81" s="5">
        <f>I55</f>
        <v>207.63</v>
      </c>
      <c r="J81" s="6"/>
    </row>
    <row r="82" spans="1:10" customFormat="1" x14ac:dyDescent="0.2">
      <c r="A82" s="2" t="s">
        <v>73</v>
      </c>
      <c r="B82" s="222" t="s">
        <v>74</v>
      </c>
      <c r="C82" s="222"/>
      <c r="D82" s="222"/>
      <c r="E82" s="222"/>
      <c r="F82" s="222"/>
      <c r="G82" s="222"/>
      <c r="H82" s="222"/>
      <c r="I82" s="5">
        <f>I74</f>
        <v>507.19880000000006</v>
      </c>
      <c r="J82" s="6"/>
    </row>
    <row r="83" spans="1:10" customFormat="1" x14ac:dyDescent="0.2">
      <c r="A83" s="242" t="s">
        <v>43</v>
      </c>
      <c r="B83" s="242"/>
      <c r="C83" s="242"/>
      <c r="D83" s="242"/>
      <c r="E83" s="242"/>
      <c r="F83" s="242"/>
      <c r="G83" s="242"/>
      <c r="H83" s="242"/>
      <c r="I83" s="57">
        <f>SUM(I80:I82)</f>
        <v>779.37880000000007</v>
      </c>
      <c r="J83" s="6"/>
    </row>
    <row r="84" spans="1:10" customFormat="1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6"/>
    </row>
    <row r="85" spans="1:10" s="6" customFormat="1" ht="15.75" x14ac:dyDescent="0.2">
      <c r="A85" s="237" t="s">
        <v>90</v>
      </c>
      <c r="B85" s="237"/>
      <c r="C85" s="237"/>
      <c r="D85" s="237"/>
      <c r="E85" s="237"/>
      <c r="F85" s="237"/>
      <c r="G85" s="237"/>
      <c r="H85" s="237"/>
      <c r="I85" s="237"/>
    </row>
    <row r="86" spans="1:10" s="6" customFormat="1" ht="15" x14ac:dyDescent="0.2">
      <c r="A86" s="43">
        <v>3</v>
      </c>
      <c r="B86" s="239" t="s">
        <v>91</v>
      </c>
      <c r="C86" s="239"/>
      <c r="D86" s="239"/>
      <c r="E86" s="239"/>
      <c r="F86" s="239"/>
      <c r="G86" s="239"/>
      <c r="H86" s="239"/>
      <c r="I86" s="43" t="s">
        <v>92</v>
      </c>
    </row>
    <row r="87" spans="1:10" s="6" customFormat="1" ht="61.5" customHeight="1" x14ac:dyDescent="0.2">
      <c r="A87" s="19" t="s">
        <v>5</v>
      </c>
      <c r="B87" s="249" t="s">
        <v>93</v>
      </c>
      <c r="C87" s="249"/>
      <c r="D87" s="249"/>
      <c r="E87" s="249"/>
      <c r="F87" s="249"/>
      <c r="G87" s="249"/>
      <c r="H87" s="249"/>
      <c r="I87" s="58">
        <f>ROUND((($I$32/12)+($I$38/12)+($I$33/12/12)+($I$39/12))*(30/30)*0.05,2)</f>
        <v>2.65</v>
      </c>
    </row>
    <row r="88" spans="1:10" s="6" customFormat="1" ht="12.75" x14ac:dyDescent="0.2">
      <c r="A88" s="19" t="s">
        <v>8</v>
      </c>
      <c r="B88" s="241" t="s">
        <v>94</v>
      </c>
      <c r="C88" s="241"/>
      <c r="D88" s="241"/>
      <c r="E88" s="241"/>
      <c r="F88" s="241"/>
      <c r="G88" s="241"/>
      <c r="H88" s="241"/>
      <c r="I88" s="58">
        <f>ROUND($H$54*I87,2)</f>
        <v>0.21</v>
      </c>
    </row>
    <row r="89" spans="1:10" s="6" customFormat="1" ht="25.5" customHeight="1" x14ac:dyDescent="0.2">
      <c r="A89" s="19" t="s">
        <v>11</v>
      </c>
      <c r="B89" s="222" t="s">
        <v>95</v>
      </c>
      <c r="C89" s="222"/>
      <c r="D89" s="222"/>
      <c r="E89" s="222"/>
      <c r="F89" s="222"/>
      <c r="G89" s="222"/>
      <c r="H89" s="222"/>
      <c r="I89" s="58">
        <f>ROUND(((7/30)/$H$11)*$I$32*0.9,2)</f>
        <v>10.29</v>
      </c>
    </row>
    <row r="90" spans="1:10" s="6" customFormat="1" ht="12.75" x14ac:dyDescent="0.2">
      <c r="A90" s="19" t="s">
        <v>14</v>
      </c>
      <c r="B90" s="241" t="s">
        <v>96</v>
      </c>
      <c r="C90" s="241"/>
      <c r="D90" s="241"/>
      <c r="E90" s="241"/>
      <c r="F90" s="241"/>
      <c r="G90" s="241"/>
      <c r="H90" s="241"/>
      <c r="I90" s="58">
        <f>ROUND($H$55*I89,2)</f>
        <v>3.63</v>
      </c>
    </row>
    <row r="91" spans="1:10" s="6" customFormat="1" ht="60" customHeight="1" x14ac:dyDescent="0.2">
      <c r="A91" s="19" t="s">
        <v>16</v>
      </c>
      <c r="B91" s="222" t="s">
        <v>97</v>
      </c>
      <c r="C91" s="222"/>
      <c r="D91" s="222"/>
      <c r="E91" s="222"/>
      <c r="F91" s="222"/>
      <c r="G91" s="222"/>
      <c r="H91" s="59">
        <v>0.04</v>
      </c>
      <c r="I91" s="58">
        <f>ROUND($I$32*H91,2)</f>
        <v>23.53</v>
      </c>
    </row>
    <row r="92" spans="1:10" s="6" customFormat="1" ht="12.75" x14ac:dyDescent="0.2">
      <c r="A92" s="228" t="s">
        <v>43</v>
      </c>
      <c r="B92" s="228"/>
      <c r="C92" s="228"/>
      <c r="D92" s="228"/>
      <c r="E92" s="228"/>
      <c r="F92" s="228"/>
      <c r="G92" s="228"/>
      <c r="H92" s="228"/>
      <c r="I92" s="38">
        <f>SUM(I87:I91)</f>
        <v>40.31</v>
      </c>
    </row>
    <row r="93" spans="1:10" s="6" customFormat="1" x14ac:dyDescent="0.2">
      <c r="A93" s="212"/>
      <c r="B93" s="212"/>
      <c r="C93" s="212"/>
      <c r="D93" s="212"/>
      <c r="E93" s="212"/>
      <c r="F93" s="212"/>
      <c r="G93" s="212"/>
      <c r="H93" s="212"/>
      <c r="I93" s="212"/>
    </row>
    <row r="94" spans="1:10" customFormat="1" ht="15.75" x14ac:dyDescent="0.2">
      <c r="A94" s="235" t="s">
        <v>98</v>
      </c>
      <c r="B94" s="235"/>
      <c r="C94" s="235"/>
      <c r="D94" s="235"/>
      <c r="E94" s="235"/>
      <c r="F94" s="235"/>
      <c r="G94" s="235"/>
      <c r="H94" s="235"/>
      <c r="I94" s="235"/>
      <c r="J94" s="6"/>
    </row>
    <row r="95" spans="1:10" customFormat="1" ht="41.25" customHeight="1" x14ac:dyDescent="0.2">
      <c r="A95" s="246" t="s">
        <v>99</v>
      </c>
      <c r="B95" s="246"/>
      <c r="C95" s="246"/>
      <c r="D95" s="246"/>
      <c r="E95" s="246"/>
      <c r="F95" s="246"/>
      <c r="G95" s="246"/>
      <c r="H95" s="246"/>
      <c r="I95" s="246"/>
    </row>
    <row r="96" spans="1:10" customFormat="1" ht="15" x14ac:dyDescent="0.2">
      <c r="A96" s="247" t="s">
        <v>100</v>
      </c>
      <c r="B96" s="247"/>
      <c r="C96" s="247"/>
      <c r="D96" s="247"/>
      <c r="E96" s="247"/>
      <c r="F96" s="247"/>
      <c r="G96" s="247"/>
      <c r="H96" s="247"/>
      <c r="I96" s="60">
        <f>I32+I38+I39</f>
        <v>635.90472727272731</v>
      </c>
    </row>
    <row r="97" spans="1:9" customFormat="1" ht="15" x14ac:dyDescent="0.2">
      <c r="A97" s="248" t="s">
        <v>101</v>
      </c>
      <c r="B97" s="248"/>
      <c r="C97" s="248"/>
      <c r="D97" s="248"/>
      <c r="E97" s="248"/>
      <c r="F97" s="248"/>
      <c r="G97" s="248"/>
      <c r="H97" s="248"/>
      <c r="I97" s="248"/>
    </row>
    <row r="98" spans="1:9" customFormat="1" ht="15" x14ac:dyDescent="0.25">
      <c r="A98" s="61" t="s">
        <v>102</v>
      </c>
      <c r="B98" s="239" t="s">
        <v>103</v>
      </c>
      <c r="C98" s="239"/>
      <c r="D98" s="239"/>
      <c r="E98" s="239"/>
      <c r="F98" s="239"/>
      <c r="G98" s="239"/>
      <c r="H98" s="239"/>
      <c r="I98" s="61" t="s">
        <v>49</v>
      </c>
    </row>
    <row r="99" spans="1:9" customFormat="1" ht="31.5" customHeight="1" x14ac:dyDescent="0.25">
      <c r="A99" s="62" t="s">
        <v>5</v>
      </c>
      <c r="B99" s="222" t="s">
        <v>104</v>
      </c>
      <c r="C99" s="222"/>
      <c r="D99" s="222"/>
      <c r="E99" s="222"/>
      <c r="F99" s="222"/>
      <c r="G99" s="222"/>
      <c r="H99" s="222"/>
      <c r="I99" s="63">
        <f>I96/12</f>
        <v>52.992060606060612</v>
      </c>
    </row>
    <row r="100" spans="1:9" customFormat="1" x14ac:dyDescent="0.2">
      <c r="A100" s="64" t="s">
        <v>8</v>
      </c>
      <c r="B100" s="241" t="s">
        <v>105</v>
      </c>
      <c r="C100" s="241"/>
      <c r="D100" s="241"/>
      <c r="E100" s="241"/>
      <c r="F100" s="241"/>
      <c r="G100" s="241"/>
      <c r="H100" s="241"/>
      <c r="I100" s="32">
        <f>ROUND((1.3/30)/12*($I$96),2)</f>
        <v>2.2999999999999998</v>
      </c>
    </row>
    <row r="101" spans="1:9" customFormat="1" x14ac:dyDescent="0.2">
      <c r="A101" s="64" t="s">
        <v>11</v>
      </c>
      <c r="B101" s="241" t="s">
        <v>106</v>
      </c>
      <c r="C101" s="241"/>
      <c r="D101" s="241"/>
      <c r="E101" s="241"/>
      <c r="F101" s="241"/>
      <c r="G101" s="241"/>
      <c r="H101" s="241"/>
      <c r="I101" s="32">
        <f>ROUND((5/30)/12*0.015*($I$96),2)</f>
        <v>0.13</v>
      </c>
    </row>
    <row r="102" spans="1:9" customFormat="1" ht="31.5" customHeight="1" x14ac:dyDescent="0.2">
      <c r="A102" s="64" t="s">
        <v>14</v>
      </c>
      <c r="B102" s="222" t="s">
        <v>107</v>
      </c>
      <c r="C102" s="222"/>
      <c r="D102" s="222"/>
      <c r="E102" s="222"/>
      <c r="F102" s="222"/>
      <c r="G102" s="222"/>
      <c r="H102" s="222"/>
      <c r="I102" s="32">
        <f>ROUND(((15/30)/12)*0.0078*($I$96),2)</f>
        <v>0.21</v>
      </c>
    </row>
    <row r="103" spans="1:9" customFormat="1" x14ac:dyDescent="0.2">
      <c r="A103" s="64" t="s">
        <v>16</v>
      </c>
      <c r="B103" s="222" t="s">
        <v>108</v>
      </c>
      <c r="C103" s="222"/>
      <c r="D103" s="222"/>
      <c r="E103" s="222"/>
      <c r="F103" s="222"/>
      <c r="G103" s="222"/>
      <c r="H103" s="222"/>
      <c r="I103" s="32">
        <f>ROUND((1+1/3)/12*(4/12)*0.02*($I$31),2)</f>
        <v>0.12</v>
      </c>
    </row>
    <row r="104" spans="1:9" customFormat="1" x14ac:dyDescent="0.2">
      <c r="A104" s="64" t="s">
        <v>65</v>
      </c>
      <c r="B104" s="241" t="s">
        <v>109</v>
      </c>
      <c r="C104" s="241"/>
      <c r="D104" s="241"/>
      <c r="E104" s="241"/>
      <c r="F104" s="241"/>
      <c r="G104" s="241"/>
      <c r="H104" s="241"/>
      <c r="I104" s="65">
        <f>ROUND(((3/30)/12)*($I$96),2)</f>
        <v>5.3</v>
      </c>
    </row>
    <row r="105" spans="1:9" customFormat="1" x14ac:dyDescent="0.2">
      <c r="A105" s="228" t="s">
        <v>43</v>
      </c>
      <c r="B105" s="228"/>
      <c r="C105" s="228"/>
      <c r="D105" s="228"/>
      <c r="E105" s="228"/>
      <c r="F105" s="228"/>
      <c r="G105" s="228"/>
      <c r="H105" s="228"/>
      <c r="I105" s="66">
        <f>SUM(I99:I104)</f>
        <v>61.052060606060607</v>
      </c>
    </row>
    <row r="106" spans="1:9" customFormat="1" x14ac:dyDescent="0.2">
      <c r="A106" s="64" t="s">
        <v>67</v>
      </c>
      <c r="B106" s="222" t="s">
        <v>110</v>
      </c>
      <c r="C106" s="222"/>
      <c r="D106" s="222"/>
      <c r="E106" s="222"/>
      <c r="F106" s="222"/>
      <c r="G106" s="222"/>
      <c r="H106" s="222"/>
      <c r="I106" s="25">
        <f>ROUND(H55*I105,2)</f>
        <v>21.55</v>
      </c>
    </row>
    <row r="107" spans="1:9" customFormat="1" x14ac:dyDescent="0.2">
      <c r="A107" s="228" t="s">
        <v>43</v>
      </c>
      <c r="B107" s="228"/>
      <c r="C107" s="228"/>
      <c r="D107" s="228"/>
      <c r="E107" s="228"/>
      <c r="F107" s="228"/>
      <c r="G107" s="228"/>
      <c r="H107" s="228"/>
      <c r="I107" s="38">
        <f>SUM(I105:I106)</f>
        <v>82.602060606060604</v>
      </c>
    </row>
    <row r="108" spans="1:9" customFormat="1" x14ac:dyDescent="0.2">
      <c r="A108" s="212"/>
      <c r="B108" s="212"/>
      <c r="C108" s="212"/>
      <c r="D108" s="212"/>
      <c r="E108" s="212"/>
      <c r="F108" s="212"/>
      <c r="G108" s="212"/>
      <c r="H108" s="212"/>
      <c r="I108" s="212"/>
    </row>
    <row r="109" spans="1:9" customFormat="1" ht="15" x14ac:dyDescent="0.2">
      <c r="A109" s="244" t="s">
        <v>111</v>
      </c>
      <c r="B109" s="244"/>
      <c r="C109" s="244"/>
      <c r="D109" s="244"/>
      <c r="E109" s="244"/>
      <c r="F109" s="244"/>
      <c r="G109" s="244"/>
      <c r="H109" s="244"/>
      <c r="I109" s="244"/>
    </row>
    <row r="110" spans="1:9" customFormat="1" ht="15" x14ac:dyDescent="0.2">
      <c r="A110" s="43" t="s">
        <v>112</v>
      </c>
      <c r="B110" s="239" t="s">
        <v>113</v>
      </c>
      <c r="C110" s="239"/>
      <c r="D110" s="239"/>
      <c r="E110" s="239"/>
      <c r="F110" s="239"/>
      <c r="G110" s="239"/>
      <c r="H110" s="239"/>
      <c r="I110" s="17" t="s">
        <v>49</v>
      </c>
    </row>
    <row r="111" spans="1:9" customFormat="1" x14ac:dyDescent="0.2">
      <c r="A111" s="19" t="s">
        <v>5</v>
      </c>
      <c r="B111" s="241" t="s">
        <v>114</v>
      </c>
      <c r="C111" s="241"/>
      <c r="D111" s="241"/>
      <c r="E111" s="241"/>
      <c r="F111" s="241"/>
      <c r="G111" s="241"/>
      <c r="H111" s="241"/>
      <c r="I111" s="53">
        <v>0</v>
      </c>
    </row>
    <row r="112" spans="1:9" customFormat="1" x14ac:dyDescent="0.2">
      <c r="A112" s="245" t="s">
        <v>43</v>
      </c>
      <c r="B112" s="245"/>
      <c r="C112" s="245"/>
      <c r="D112" s="245"/>
      <c r="E112" s="245"/>
      <c r="F112" s="245"/>
      <c r="G112" s="245"/>
      <c r="H112" s="245"/>
      <c r="I112" s="53">
        <v>0</v>
      </c>
    </row>
    <row r="113" spans="1:10" customFormat="1" x14ac:dyDescent="0.2">
      <c r="A113" s="64" t="s">
        <v>8</v>
      </c>
      <c r="B113" s="222" t="s">
        <v>115</v>
      </c>
      <c r="C113" s="222"/>
      <c r="D113" s="222"/>
      <c r="E113" s="222"/>
      <c r="F113" s="222"/>
      <c r="G113" s="222"/>
      <c r="H113" s="222"/>
      <c r="I113" s="67">
        <v>0</v>
      </c>
    </row>
    <row r="114" spans="1:10" customFormat="1" x14ac:dyDescent="0.2">
      <c r="A114" s="228" t="s">
        <v>43</v>
      </c>
      <c r="B114" s="228"/>
      <c r="C114" s="228"/>
      <c r="D114" s="228"/>
      <c r="E114" s="228"/>
      <c r="F114" s="228"/>
      <c r="G114" s="228"/>
      <c r="H114" s="228"/>
      <c r="I114" s="38">
        <v>0</v>
      </c>
    </row>
    <row r="115" spans="1:10" customFormat="1" x14ac:dyDescent="0.2">
      <c r="A115" s="212"/>
      <c r="B115" s="212"/>
      <c r="C115" s="212"/>
      <c r="D115" s="212"/>
      <c r="E115" s="212"/>
      <c r="F115" s="212"/>
      <c r="G115" s="212"/>
      <c r="H115" s="212"/>
      <c r="I115" s="212"/>
    </row>
    <row r="116" spans="1:10" customFormat="1" ht="28.5" customHeight="1" x14ac:dyDescent="0.2">
      <c r="A116" s="243" t="s">
        <v>116</v>
      </c>
      <c r="B116" s="243"/>
      <c r="C116" s="243"/>
      <c r="D116" s="243"/>
      <c r="E116" s="243"/>
      <c r="F116" s="243"/>
      <c r="G116" s="243"/>
      <c r="H116" s="243"/>
      <c r="I116" s="243"/>
    </row>
    <row r="117" spans="1:10" customFormat="1" x14ac:dyDescent="0.2">
      <c r="A117" s="212"/>
      <c r="B117" s="212"/>
      <c r="C117" s="212"/>
      <c r="D117" s="212"/>
      <c r="E117" s="212"/>
      <c r="F117" s="212"/>
      <c r="G117" s="212"/>
      <c r="H117" s="212"/>
      <c r="I117" s="212"/>
    </row>
    <row r="118" spans="1:10" customFormat="1" ht="15.75" x14ac:dyDescent="0.2">
      <c r="A118" s="235" t="s">
        <v>117</v>
      </c>
      <c r="B118" s="235"/>
      <c r="C118" s="235"/>
      <c r="D118" s="235"/>
      <c r="E118" s="235"/>
      <c r="F118" s="235"/>
      <c r="G118" s="235"/>
      <c r="H118" s="235"/>
      <c r="I118" s="235"/>
    </row>
    <row r="119" spans="1:10" customFormat="1" ht="15" x14ac:dyDescent="0.2">
      <c r="A119" s="12">
        <v>4</v>
      </c>
      <c r="B119" s="239" t="s">
        <v>118</v>
      </c>
      <c r="C119" s="239"/>
      <c r="D119" s="239"/>
      <c r="E119" s="239"/>
      <c r="F119" s="239"/>
      <c r="G119" s="239"/>
      <c r="H119" s="239"/>
      <c r="I119" s="17" t="s">
        <v>49</v>
      </c>
    </row>
    <row r="120" spans="1:10" customFormat="1" x14ac:dyDescent="0.2">
      <c r="A120" s="2" t="s">
        <v>102</v>
      </c>
      <c r="B120" s="241" t="s">
        <v>119</v>
      </c>
      <c r="C120" s="241"/>
      <c r="D120" s="241"/>
      <c r="E120" s="241"/>
      <c r="F120" s="241"/>
      <c r="G120" s="241"/>
      <c r="H120" s="241"/>
      <c r="I120" s="53">
        <f>I107</f>
        <v>82.602060606060604</v>
      </c>
    </row>
    <row r="121" spans="1:10" customFormat="1" x14ac:dyDescent="0.2">
      <c r="A121" s="2" t="s">
        <v>112</v>
      </c>
      <c r="B121" s="241" t="s">
        <v>120</v>
      </c>
      <c r="C121" s="241"/>
      <c r="D121" s="241"/>
      <c r="E121" s="241"/>
      <c r="F121" s="241"/>
      <c r="G121" s="241"/>
      <c r="H121" s="241"/>
      <c r="I121" s="53">
        <v>0</v>
      </c>
    </row>
    <row r="122" spans="1:10" customFormat="1" x14ac:dyDescent="0.2">
      <c r="A122" s="242" t="s">
        <v>43</v>
      </c>
      <c r="B122" s="242"/>
      <c r="C122" s="242"/>
      <c r="D122" s="242"/>
      <c r="E122" s="242"/>
      <c r="F122" s="242"/>
      <c r="G122" s="242"/>
      <c r="H122" s="242"/>
      <c r="I122" s="38">
        <f>SUM(I120:I121)</f>
        <v>82.602060606060604</v>
      </c>
    </row>
    <row r="123" spans="1:10" customFormat="1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</row>
    <row r="124" spans="1:10" customFormat="1" ht="15.75" x14ac:dyDescent="0.2">
      <c r="A124" s="235" t="s">
        <v>121</v>
      </c>
      <c r="B124" s="235"/>
      <c r="C124" s="235"/>
      <c r="D124" s="235"/>
      <c r="E124" s="235"/>
      <c r="F124" s="235"/>
      <c r="G124" s="235"/>
      <c r="H124" s="235"/>
      <c r="I124" s="235"/>
    </row>
    <row r="125" spans="1:10" customFormat="1" ht="15" x14ac:dyDescent="0.2">
      <c r="A125" s="43">
        <v>5</v>
      </c>
      <c r="B125" s="240" t="s">
        <v>122</v>
      </c>
      <c r="C125" s="240"/>
      <c r="D125" s="240"/>
      <c r="E125" s="240"/>
      <c r="F125" s="240"/>
      <c r="G125" s="240"/>
      <c r="H125" s="240"/>
      <c r="I125" s="43" t="s">
        <v>49</v>
      </c>
    </row>
    <row r="126" spans="1:10" customFormat="1" x14ac:dyDescent="0.2">
      <c r="A126" s="19" t="s">
        <v>5</v>
      </c>
      <c r="B126" s="222" t="s">
        <v>123</v>
      </c>
      <c r="C126" s="222"/>
      <c r="D126" s="222"/>
      <c r="E126" s="222"/>
      <c r="F126" s="222"/>
      <c r="G126" s="222"/>
      <c r="H126" s="222"/>
      <c r="I126" s="54">
        <f>Uniformes!G12</f>
        <v>11.066666666666666</v>
      </c>
    </row>
    <row r="127" spans="1:10" customFormat="1" x14ac:dyDescent="0.2">
      <c r="A127" s="19" t="s">
        <v>8</v>
      </c>
      <c r="B127" s="222" t="s">
        <v>124</v>
      </c>
      <c r="C127" s="222"/>
      <c r="D127" s="222"/>
      <c r="E127" s="222"/>
      <c r="F127" s="222"/>
      <c r="G127" s="222"/>
      <c r="H127" s="222"/>
      <c r="I127" s="54">
        <v>0</v>
      </c>
      <c r="J127" s="6"/>
    </row>
    <row r="128" spans="1:10" customFormat="1" x14ac:dyDescent="0.2">
      <c r="A128" s="19" t="s">
        <v>11</v>
      </c>
      <c r="B128" s="222" t="s">
        <v>125</v>
      </c>
      <c r="C128" s="222"/>
      <c r="D128" s="222"/>
      <c r="E128" s="222"/>
      <c r="F128" s="222"/>
      <c r="G128" s="222"/>
      <c r="H128" s="222"/>
      <c r="I128" s="54">
        <v>0</v>
      </c>
      <c r="J128" s="6"/>
    </row>
    <row r="129" spans="1:10" customFormat="1" x14ac:dyDescent="0.2">
      <c r="A129" s="19" t="s">
        <v>14</v>
      </c>
      <c r="B129" s="222" t="s">
        <v>126</v>
      </c>
      <c r="C129" s="222"/>
      <c r="D129" s="222"/>
      <c r="E129" s="222"/>
      <c r="F129" s="222"/>
      <c r="G129" s="222"/>
      <c r="H129" s="222"/>
      <c r="I129" s="54">
        <v>0</v>
      </c>
      <c r="J129" s="6"/>
    </row>
    <row r="130" spans="1:10" customFormat="1" x14ac:dyDescent="0.2">
      <c r="A130" s="228" t="s">
        <v>43</v>
      </c>
      <c r="B130" s="228"/>
      <c r="C130" s="228"/>
      <c r="D130" s="228"/>
      <c r="E130" s="228"/>
      <c r="F130" s="228"/>
      <c r="G130" s="228"/>
      <c r="H130" s="228"/>
      <c r="I130" s="57">
        <f>SUM(I126:I129)</f>
        <v>11.066666666666666</v>
      </c>
      <c r="J130" s="6"/>
    </row>
    <row r="131" spans="1:10" customFormat="1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6"/>
    </row>
    <row r="132" spans="1:10" customFormat="1" x14ac:dyDescent="0.2">
      <c r="A132" s="238" t="s">
        <v>127</v>
      </c>
      <c r="B132" s="238"/>
      <c r="C132" s="238"/>
      <c r="D132" s="238"/>
      <c r="E132" s="238"/>
      <c r="F132" s="238"/>
      <c r="G132" s="238"/>
      <c r="H132" s="238"/>
      <c r="I132" s="238"/>
      <c r="J132" s="6"/>
    </row>
    <row r="133" spans="1:10" customFormat="1" ht="18.75" x14ac:dyDescent="0.2">
      <c r="A133" s="68"/>
      <c r="B133" s="69"/>
      <c r="C133" s="69"/>
      <c r="D133" s="69"/>
      <c r="E133" s="69"/>
      <c r="F133" s="69"/>
      <c r="G133" s="69"/>
      <c r="H133" s="69"/>
      <c r="I133" s="70"/>
      <c r="J133" s="6"/>
    </row>
    <row r="134" spans="1:10" s="6" customFormat="1" ht="15.75" x14ac:dyDescent="0.2">
      <c r="A134" s="237" t="s">
        <v>128</v>
      </c>
      <c r="B134" s="237"/>
      <c r="C134" s="237"/>
      <c r="D134" s="237"/>
      <c r="E134" s="237"/>
      <c r="F134" s="237"/>
      <c r="G134" s="237"/>
      <c r="H134" s="237"/>
      <c r="I134" s="237"/>
    </row>
    <row r="135" spans="1:10" customFormat="1" ht="30" x14ac:dyDescent="0.2">
      <c r="A135" s="43">
        <v>6</v>
      </c>
      <c r="B135" s="239" t="s">
        <v>129</v>
      </c>
      <c r="C135" s="239"/>
      <c r="D135" s="239"/>
      <c r="E135" s="239"/>
      <c r="F135" s="239"/>
      <c r="G135" s="239"/>
      <c r="H135" s="12" t="s">
        <v>57</v>
      </c>
      <c r="I135" s="71" t="s">
        <v>40</v>
      </c>
      <c r="J135" s="6"/>
    </row>
    <row r="136" spans="1:10" customFormat="1" ht="42" customHeight="1" x14ac:dyDescent="0.2">
      <c r="A136" s="236" t="s">
        <v>130</v>
      </c>
      <c r="B136" s="236"/>
      <c r="C136" s="236"/>
      <c r="D136" s="236"/>
      <c r="E136" s="236"/>
      <c r="F136" s="236"/>
      <c r="G136" s="236"/>
      <c r="H136" s="72" t="s">
        <v>7</v>
      </c>
      <c r="I136" s="73">
        <f>SUM(I32+I83+I92+I122+I130)</f>
        <v>1501.5522545454546</v>
      </c>
      <c r="J136" s="6"/>
    </row>
    <row r="137" spans="1:10" customFormat="1" ht="15.75" x14ac:dyDescent="0.2">
      <c r="A137" s="1" t="s">
        <v>5</v>
      </c>
      <c r="B137" s="237" t="s">
        <v>131</v>
      </c>
      <c r="C137" s="237"/>
      <c r="D137" s="237"/>
      <c r="E137" s="237"/>
      <c r="F137" s="237"/>
      <c r="G137" s="237"/>
      <c r="H137" s="31">
        <v>0.06</v>
      </c>
      <c r="I137" s="32">
        <f>ROUND(H137*I136,2)</f>
        <v>90.09</v>
      </c>
      <c r="J137" s="6"/>
    </row>
    <row r="138" spans="1:10" customFormat="1" ht="45" customHeight="1" x14ac:dyDescent="0.2">
      <c r="A138" s="236" t="s">
        <v>132</v>
      </c>
      <c r="B138" s="236"/>
      <c r="C138" s="236"/>
      <c r="D138" s="236"/>
      <c r="E138" s="236"/>
      <c r="F138" s="236"/>
      <c r="G138" s="236"/>
      <c r="H138" s="74" t="s">
        <v>7</v>
      </c>
      <c r="I138" s="73">
        <f>SUM(I32+I83+I92+I122+I130+I137)</f>
        <v>1591.6422545454545</v>
      </c>
      <c r="J138" s="6"/>
    </row>
    <row r="139" spans="1:10" customFormat="1" ht="15.75" x14ac:dyDescent="0.2">
      <c r="A139" s="1" t="s">
        <v>8</v>
      </c>
      <c r="B139" s="237" t="s">
        <v>133</v>
      </c>
      <c r="C139" s="237"/>
      <c r="D139" s="237"/>
      <c r="E139" s="237"/>
      <c r="F139" s="237"/>
      <c r="G139" s="237"/>
      <c r="H139" s="31">
        <v>6.7900000000000002E-2</v>
      </c>
      <c r="I139" s="32">
        <f>ROUND(H139*I138,2)</f>
        <v>108.07</v>
      </c>
      <c r="J139" s="6"/>
    </row>
    <row r="140" spans="1:10" customFormat="1" ht="52.5" customHeight="1" x14ac:dyDescent="0.2">
      <c r="A140" s="236" t="s">
        <v>134</v>
      </c>
      <c r="B140" s="236"/>
      <c r="C140" s="236"/>
      <c r="D140" s="236"/>
      <c r="E140" s="236"/>
      <c r="F140" s="236"/>
      <c r="G140" s="236"/>
      <c r="H140" s="74" t="s">
        <v>7</v>
      </c>
      <c r="I140" s="73">
        <f>SUM(I32+I83+I92+I122+I130+I137+I139)</f>
        <v>1699.7122545454545</v>
      </c>
      <c r="J140" s="6"/>
    </row>
    <row r="141" spans="1:10" customFormat="1" ht="15.75" x14ac:dyDescent="0.2">
      <c r="A141" s="1" t="s">
        <v>11</v>
      </c>
      <c r="B141" s="237" t="s">
        <v>135</v>
      </c>
      <c r="C141" s="237"/>
      <c r="D141" s="237"/>
      <c r="E141" s="237"/>
      <c r="F141" s="237"/>
      <c r="G141" s="237"/>
      <c r="H141" s="20" t="s">
        <v>7</v>
      </c>
      <c r="I141" s="45" t="s">
        <v>7</v>
      </c>
      <c r="J141" s="6"/>
    </row>
    <row r="142" spans="1:10" customFormat="1" ht="15.75" x14ac:dyDescent="0.2">
      <c r="A142" s="19"/>
      <c r="B142" s="237" t="s">
        <v>136</v>
      </c>
      <c r="C142" s="237"/>
      <c r="D142" s="237"/>
      <c r="E142" s="237"/>
      <c r="F142" s="237"/>
      <c r="G142" s="237"/>
      <c r="H142" s="20" t="s">
        <v>7</v>
      </c>
      <c r="I142" s="45" t="s">
        <v>7</v>
      </c>
      <c r="J142" s="6"/>
    </row>
    <row r="143" spans="1:10" customFormat="1" ht="15.75" x14ac:dyDescent="0.2">
      <c r="A143" s="19"/>
      <c r="B143" s="232" t="s">
        <v>137</v>
      </c>
      <c r="C143" s="232"/>
      <c r="D143" s="232"/>
      <c r="E143" s="232"/>
      <c r="F143" s="232"/>
      <c r="G143" s="232"/>
      <c r="H143" s="75">
        <v>0.03</v>
      </c>
      <c r="I143" s="65">
        <f>ROUND(($I$140/(1-$H$152))*H143,2)</f>
        <v>54.04</v>
      </c>
    </row>
    <row r="144" spans="1:10" customFormat="1" ht="15.75" x14ac:dyDescent="0.2">
      <c r="A144" s="19"/>
      <c r="B144" s="232" t="s">
        <v>138</v>
      </c>
      <c r="C144" s="232"/>
      <c r="D144" s="232"/>
      <c r="E144" s="232"/>
      <c r="F144" s="232"/>
      <c r="G144" s="232"/>
      <c r="H144" s="75">
        <v>6.4999999999999997E-3</v>
      </c>
      <c r="I144" s="65">
        <f>ROUND(($I$140/(1-$H$152))*H144,2)</f>
        <v>11.71</v>
      </c>
    </row>
    <row r="145" spans="1:13" customFormat="1" ht="15.75" x14ac:dyDescent="0.2">
      <c r="A145" s="19"/>
      <c r="B145" s="233" t="s">
        <v>139</v>
      </c>
      <c r="C145" s="233"/>
      <c r="D145" s="233"/>
      <c r="E145" s="233"/>
      <c r="F145" s="233"/>
      <c r="G145" s="233"/>
      <c r="H145" s="76" t="s">
        <v>7</v>
      </c>
      <c r="I145" s="45" t="s">
        <v>7</v>
      </c>
    </row>
    <row r="146" spans="1:13" customFormat="1" ht="15.75" x14ac:dyDescent="0.2">
      <c r="A146" s="19"/>
      <c r="B146" s="233" t="s">
        <v>140</v>
      </c>
      <c r="C146" s="233"/>
      <c r="D146" s="233"/>
      <c r="E146" s="233"/>
      <c r="F146" s="233"/>
      <c r="G146" s="233"/>
      <c r="H146" s="76" t="s">
        <v>7</v>
      </c>
      <c r="I146" s="45" t="s">
        <v>7</v>
      </c>
    </row>
    <row r="147" spans="1:13" customFormat="1" x14ac:dyDescent="0.2">
      <c r="A147" s="19"/>
      <c r="B147" s="234" t="s">
        <v>141</v>
      </c>
      <c r="C147" s="234"/>
      <c r="D147" s="234"/>
      <c r="E147" s="234"/>
      <c r="F147" s="234"/>
      <c r="G147" s="234"/>
      <c r="H147" s="76" t="s">
        <v>7</v>
      </c>
      <c r="I147" s="45" t="s">
        <v>7</v>
      </c>
    </row>
    <row r="148" spans="1:13" customFormat="1" ht="15.75" x14ac:dyDescent="0.2">
      <c r="A148" s="19"/>
      <c r="B148" s="235" t="s">
        <v>142</v>
      </c>
      <c r="C148" s="235"/>
      <c r="D148" s="235"/>
      <c r="E148" s="235"/>
      <c r="F148" s="235"/>
      <c r="G148" s="235"/>
      <c r="H148" s="76" t="s">
        <v>7</v>
      </c>
      <c r="I148" s="45" t="s">
        <v>7</v>
      </c>
    </row>
    <row r="149" spans="1:13" customFormat="1" ht="15.75" x14ac:dyDescent="0.2">
      <c r="A149" s="19"/>
      <c r="B149" s="232" t="s">
        <v>143</v>
      </c>
      <c r="C149" s="232"/>
      <c r="D149" s="232"/>
      <c r="E149" s="232"/>
      <c r="F149" s="232"/>
      <c r="G149" s="232"/>
      <c r="H149" s="75">
        <v>0.02</v>
      </c>
      <c r="I149" s="65">
        <f>ROUND(($I$140/(1-$H$152))*H149,2)</f>
        <v>36.03</v>
      </c>
    </row>
    <row r="150" spans="1:13" customFormat="1" x14ac:dyDescent="0.2">
      <c r="A150" s="228" t="s">
        <v>43</v>
      </c>
      <c r="B150" s="228"/>
      <c r="C150" s="228"/>
      <c r="D150" s="228"/>
      <c r="E150" s="228"/>
      <c r="F150" s="228"/>
      <c r="G150" s="228"/>
      <c r="H150" s="228"/>
      <c r="I150" s="38">
        <f>I137+I139+I143+I144+I149</f>
        <v>299.93999999999994</v>
      </c>
    </row>
    <row r="151" spans="1:13" customFormat="1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</row>
    <row r="152" spans="1:13" customFormat="1" x14ac:dyDescent="0.2">
      <c r="A152" s="229" t="s">
        <v>144</v>
      </c>
      <c r="B152" s="229"/>
      <c r="C152" s="229"/>
      <c r="D152" s="229"/>
      <c r="E152" s="229"/>
      <c r="F152" s="229"/>
      <c r="G152" s="229"/>
      <c r="H152" s="77">
        <f>SUM(H143:H149)</f>
        <v>5.6499999999999995E-2</v>
      </c>
      <c r="I152" s="78">
        <f>SUM(I143:I149)</f>
        <v>101.78</v>
      </c>
    </row>
    <row r="153" spans="1:13" customFormat="1" x14ac:dyDescent="0.2">
      <c r="A153" s="230" t="s">
        <v>145</v>
      </c>
      <c r="B153" s="230"/>
      <c r="C153" s="231" t="s">
        <v>146</v>
      </c>
      <c r="D153" s="231"/>
      <c r="E153" s="231"/>
      <c r="F153" s="231"/>
      <c r="G153" s="231"/>
      <c r="H153" s="231"/>
      <c r="I153" s="231"/>
    </row>
    <row r="154" spans="1:13" customFormat="1" x14ac:dyDescent="0.2">
      <c r="A154" s="230"/>
      <c r="B154" s="230"/>
      <c r="C154" s="231" t="s">
        <v>147</v>
      </c>
      <c r="D154" s="231"/>
      <c r="E154" s="231"/>
      <c r="F154" s="231"/>
      <c r="G154" s="231"/>
      <c r="H154" s="231"/>
      <c r="I154" s="231"/>
    </row>
    <row r="155" spans="1:13" customFormat="1" x14ac:dyDescent="0.2">
      <c r="A155" s="230"/>
      <c r="B155" s="230"/>
      <c r="C155" s="231" t="s">
        <v>148</v>
      </c>
      <c r="D155" s="231"/>
      <c r="E155" s="231"/>
      <c r="F155" s="231"/>
      <c r="G155" s="231"/>
      <c r="H155" s="231"/>
      <c r="I155" s="231"/>
    </row>
    <row r="156" spans="1:1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</row>
    <row r="157" spans="1:13" customFormat="1" ht="38.25" customHeight="1" x14ac:dyDescent="0.2">
      <c r="A157" s="225" t="s">
        <v>149</v>
      </c>
      <c r="B157" s="225"/>
      <c r="C157" s="225"/>
      <c r="D157" s="225"/>
      <c r="E157" s="225"/>
      <c r="F157" s="225"/>
      <c r="G157" s="225"/>
      <c r="H157" s="225"/>
      <c r="I157" s="225"/>
    </row>
    <row r="158" spans="1:13" customFormat="1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</row>
    <row r="159" spans="1:13" customFormat="1" ht="15.75" x14ac:dyDescent="0.2">
      <c r="A159" s="226" t="s">
        <v>150</v>
      </c>
      <c r="B159" s="226"/>
      <c r="C159" s="226"/>
      <c r="D159" s="226"/>
      <c r="E159" s="226"/>
      <c r="F159" s="226"/>
      <c r="G159" s="226"/>
      <c r="H159" s="226"/>
      <c r="I159" s="226"/>
      <c r="J159" s="6"/>
      <c r="K159" s="6"/>
      <c r="L159" s="6"/>
      <c r="M159" s="6"/>
    </row>
    <row r="160" spans="1:13" customFormat="1" ht="15" x14ac:dyDescent="0.2">
      <c r="A160" s="227" t="s">
        <v>151</v>
      </c>
      <c r="B160" s="227"/>
      <c r="C160" s="227"/>
      <c r="D160" s="227"/>
      <c r="E160" s="227"/>
      <c r="F160" s="227"/>
      <c r="G160" s="227"/>
      <c r="H160" s="227"/>
      <c r="I160" s="4" t="s">
        <v>49</v>
      </c>
      <c r="J160" s="6"/>
      <c r="K160" s="6"/>
      <c r="L160" s="6"/>
      <c r="M160" s="6"/>
    </row>
    <row r="161" spans="1:13" customFormat="1" x14ac:dyDescent="0.2">
      <c r="A161" s="79" t="s">
        <v>5</v>
      </c>
      <c r="B161" s="222" t="s">
        <v>152</v>
      </c>
      <c r="C161" s="222"/>
      <c r="D161" s="222"/>
      <c r="E161" s="222"/>
      <c r="F161" s="222"/>
      <c r="G161" s="222"/>
      <c r="H161" s="222"/>
      <c r="I161" s="80">
        <f>I32</f>
        <v>588.19472727272728</v>
      </c>
      <c r="J161" s="6"/>
      <c r="K161" s="81"/>
      <c r="L161" s="6"/>
      <c r="M161" s="6"/>
    </row>
    <row r="162" spans="1:13" customFormat="1" x14ac:dyDescent="0.2">
      <c r="A162" s="79" t="s">
        <v>8</v>
      </c>
      <c r="B162" s="222" t="s">
        <v>45</v>
      </c>
      <c r="C162" s="222"/>
      <c r="D162" s="222"/>
      <c r="E162" s="222"/>
      <c r="F162" s="222"/>
      <c r="G162" s="222"/>
      <c r="H162" s="222"/>
      <c r="I162" s="54">
        <f>I83</f>
        <v>779.37880000000007</v>
      </c>
      <c r="J162" s="6"/>
      <c r="K162" s="6"/>
      <c r="L162" s="6"/>
      <c r="M162" s="6"/>
    </row>
    <row r="163" spans="1:13" customFormat="1" x14ac:dyDescent="0.2">
      <c r="A163" s="79" t="s">
        <v>11</v>
      </c>
      <c r="B163" s="222" t="s">
        <v>153</v>
      </c>
      <c r="C163" s="222"/>
      <c r="D163" s="222"/>
      <c r="E163" s="222"/>
      <c r="F163" s="222"/>
      <c r="G163" s="222"/>
      <c r="H163" s="222"/>
      <c r="I163" s="54">
        <f>I92</f>
        <v>40.31</v>
      </c>
      <c r="J163" s="6"/>
      <c r="K163" s="6"/>
      <c r="L163" s="6"/>
      <c r="M163" s="6"/>
    </row>
    <row r="164" spans="1:13" customFormat="1" x14ac:dyDescent="0.2">
      <c r="A164" s="79" t="s">
        <v>14</v>
      </c>
      <c r="B164" s="222" t="s">
        <v>154</v>
      </c>
      <c r="C164" s="222"/>
      <c r="D164" s="222"/>
      <c r="E164" s="222"/>
      <c r="F164" s="222"/>
      <c r="G164" s="222"/>
      <c r="H164" s="222"/>
      <c r="I164" s="54">
        <f>I122</f>
        <v>82.602060606060604</v>
      </c>
      <c r="J164" s="6"/>
      <c r="K164" s="6"/>
      <c r="L164" s="6"/>
      <c r="M164" s="6"/>
    </row>
    <row r="165" spans="1:13" customFormat="1" x14ac:dyDescent="0.2">
      <c r="A165" s="79" t="s">
        <v>16</v>
      </c>
      <c r="B165" s="222" t="s">
        <v>155</v>
      </c>
      <c r="C165" s="222"/>
      <c r="D165" s="222"/>
      <c r="E165" s="222"/>
      <c r="F165" s="222"/>
      <c r="G165" s="222"/>
      <c r="H165" s="222"/>
      <c r="I165" s="54">
        <f>I130</f>
        <v>11.066666666666666</v>
      </c>
      <c r="J165" s="6"/>
      <c r="K165" s="6"/>
      <c r="L165" s="6"/>
      <c r="M165" s="6"/>
    </row>
    <row r="166" spans="1:13" customFormat="1" x14ac:dyDescent="0.2">
      <c r="A166" s="217" t="s">
        <v>156</v>
      </c>
      <c r="B166" s="217"/>
      <c r="C166" s="217"/>
      <c r="D166" s="217"/>
      <c r="E166" s="217"/>
      <c r="F166" s="217"/>
      <c r="G166" s="217"/>
      <c r="H166" s="217"/>
      <c r="I166" s="57">
        <f>SUM(I161:I165)</f>
        <v>1501.5522545454546</v>
      </c>
      <c r="J166" s="6"/>
      <c r="K166" s="6"/>
      <c r="L166" s="6"/>
      <c r="M166" s="6"/>
    </row>
    <row r="167" spans="1:13" customFormat="1" x14ac:dyDescent="0.2">
      <c r="A167" s="82" t="s">
        <v>65</v>
      </c>
      <c r="B167" s="223" t="s">
        <v>157</v>
      </c>
      <c r="C167" s="223"/>
      <c r="D167" s="223"/>
      <c r="E167" s="223"/>
      <c r="F167" s="223"/>
      <c r="G167" s="223"/>
      <c r="H167" s="223"/>
      <c r="I167" s="54">
        <f>I150</f>
        <v>299.93999999999994</v>
      </c>
      <c r="J167" s="6"/>
      <c r="K167" s="6"/>
      <c r="L167" s="6"/>
      <c r="M167" s="6"/>
    </row>
    <row r="168" spans="1:13" customFormat="1" x14ac:dyDescent="0.2">
      <c r="A168" s="217" t="s">
        <v>158</v>
      </c>
      <c r="B168" s="217"/>
      <c r="C168" s="217"/>
      <c r="D168" s="217"/>
      <c r="E168" s="217"/>
      <c r="F168" s="217"/>
      <c r="G168" s="217"/>
      <c r="H168" s="217"/>
      <c r="I168" s="57">
        <f>SUM(I166:I167)</f>
        <v>1801.4922545454547</v>
      </c>
      <c r="J168" s="159">
        <f>I168*12</f>
        <v>21617.907054545456</v>
      </c>
      <c r="K168" s="6"/>
      <c r="L168" s="6"/>
      <c r="M168" s="6"/>
    </row>
    <row r="169" spans="1:13" customFormat="1" x14ac:dyDescent="0.2">
      <c r="A169" s="83"/>
      <c r="B169" s="83"/>
      <c r="C169" s="83"/>
      <c r="D169" s="83"/>
      <c r="E169" s="83"/>
      <c r="F169" s="83"/>
      <c r="G169" s="83"/>
      <c r="H169" s="84"/>
      <c r="I169" s="85"/>
      <c r="J169" s="6"/>
      <c r="K169" s="86"/>
      <c r="L169" s="7"/>
      <c r="M169" s="87"/>
    </row>
    <row r="170" spans="1:13" customFormat="1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7"/>
      <c r="K170" s="6"/>
      <c r="L170" s="6"/>
      <c r="M170" s="6"/>
    </row>
    <row r="171" spans="1:13" customFormat="1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6"/>
      <c r="K171" s="6"/>
      <c r="L171" s="6"/>
      <c r="M171" s="6"/>
    </row>
    <row r="172" spans="1:13" customFormat="1" ht="15" x14ac:dyDescent="0.2">
      <c r="A172" s="215" t="s">
        <v>159</v>
      </c>
      <c r="B172" s="215"/>
      <c r="C172" s="215"/>
      <c r="D172" s="215"/>
      <c r="E172" s="215"/>
      <c r="F172" s="215"/>
      <c r="G172" s="215"/>
      <c r="H172" s="215"/>
      <c r="I172" s="215"/>
      <c r="J172" s="6"/>
      <c r="K172" s="6"/>
      <c r="L172" s="6"/>
      <c r="M172" s="6"/>
    </row>
    <row r="173" spans="1:13" customFormat="1" ht="50.25" customHeight="1" x14ac:dyDescent="0.2">
      <c r="A173" s="220" t="s">
        <v>160</v>
      </c>
      <c r="B173" s="220"/>
      <c r="C173" s="221" t="s">
        <v>161</v>
      </c>
      <c r="D173" s="221"/>
      <c r="E173" s="89" t="s">
        <v>162</v>
      </c>
      <c r="F173" s="221" t="s">
        <v>163</v>
      </c>
      <c r="G173" s="221"/>
      <c r="H173" s="88" t="s">
        <v>164</v>
      </c>
      <c r="I173" s="88" t="s">
        <v>165</v>
      </c>
      <c r="J173" s="6"/>
      <c r="K173" s="6"/>
      <c r="L173" s="6"/>
      <c r="M173" s="6"/>
    </row>
    <row r="174" spans="1:13" customFormat="1" x14ac:dyDescent="0.2">
      <c r="A174" s="213" t="s">
        <v>185</v>
      </c>
      <c r="B174" s="213"/>
      <c r="C174" s="214">
        <f>I168</f>
        <v>1801.4922545454547</v>
      </c>
      <c r="D174" s="214"/>
      <c r="E174" s="91">
        <v>1</v>
      </c>
      <c r="F174" s="214">
        <f>C174*E174</f>
        <v>1801.4922545454547</v>
      </c>
      <c r="G174" s="214"/>
      <c r="H174" s="92">
        <v>1</v>
      </c>
      <c r="I174" s="90">
        <f>F174*H174</f>
        <v>1801.4922545454547</v>
      </c>
      <c r="J174" s="6"/>
      <c r="K174" s="6"/>
      <c r="L174" s="6"/>
      <c r="M174" s="6"/>
    </row>
    <row r="175" spans="1:13" customFormat="1" x14ac:dyDescent="0.2">
      <c r="A175" s="212"/>
      <c r="B175" s="212"/>
      <c r="C175" s="212"/>
      <c r="D175" s="212"/>
      <c r="E175" s="212"/>
      <c r="F175" s="212"/>
      <c r="G175" s="212"/>
      <c r="H175" s="212"/>
      <c r="I175" s="93"/>
      <c r="J175" s="6"/>
      <c r="K175" s="6"/>
    </row>
    <row r="176" spans="1:13" customFormat="1" ht="15" x14ac:dyDescent="0.2">
      <c r="A176" s="215" t="s">
        <v>167</v>
      </c>
      <c r="B176" s="215"/>
      <c r="C176" s="215"/>
      <c r="D176" s="215"/>
      <c r="E176" s="215"/>
      <c r="F176" s="215"/>
      <c r="G176" s="215"/>
      <c r="H176" s="215"/>
      <c r="I176" s="215"/>
      <c r="J176" s="6"/>
      <c r="K176" s="6"/>
    </row>
    <row r="177" spans="1:11" customFormat="1" ht="15.75" x14ac:dyDescent="0.2">
      <c r="A177" s="216" t="s">
        <v>168</v>
      </c>
      <c r="B177" s="216"/>
      <c r="C177" s="216"/>
      <c r="D177" s="216"/>
      <c r="E177" s="216"/>
      <c r="F177" s="216"/>
      <c r="G177" s="216"/>
      <c r="H177" s="216"/>
      <c r="I177" s="216"/>
      <c r="J177" s="6"/>
      <c r="K177" s="6"/>
    </row>
    <row r="178" spans="1:11" customFormat="1" ht="15" x14ac:dyDescent="0.2">
      <c r="A178" s="210" t="s">
        <v>169</v>
      </c>
      <c r="B178" s="210"/>
      <c r="C178" s="210"/>
      <c r="D178" s="210"/>
      <c r="E178" s="210"/>
      <c r="F178" s="210"/>
      <c r="G178" s="210"/>
      <c r="H178" s="210"/>
      <c r="I178" s="94" t="s">
        <v>49</v>
      </c>
      <c r="J178" s="6"/>
      <c r="K178" s="6"/>
    </row>
    <row r="179" spans="1:11" customFormat="1" ht="15" x14ac:dyDescent="0.2">
      <c r="A179" s="95" t="s">
        <v>5</v>
      </c>
      <c r="B179" s="211" t="s">
        <v>170</v>
      </c>
      <c r="C179" s="211"/>
      <c r="D179" s="211"/>
      <c r="E179" s="211"/>
      <c r="F179" s="211"/>
      <c r="G179" s="211"/>
      <c r="H179" s="211"/>
      <c r="I179" s="96">
        <f>C174</f>
        <v>1801.4922545454547</v>
      </c>
      <c r="J179" s="6"/>
      <c r="K179" s="6"/>
    </row>
    <row r="180" spans="1:11" customFormat="1" ht="15" x14ac:dyDescent="0.2">
      <c r="A180" s="95" t="s">
        <v>8</v>
      </c>
      <c r="B180" s="211" t="s">
        <v>171</v>
      </c>
      <c r="C180" s="211"/>
      <c r="D180" s="211"/>
      <c r="E180" s="211"/>
      <c r="F180" s="211"/>
      <c r="G180" s="211"/>
      <c r="H180" s="211"/>
      <c r="I180" s="96">
        <f>C174*H174</f>
        <v>1801.4922545454547</v>
      </c>
      <c r="J180" s="6"/>
      <c r="K180" s="6"/>
    </row>
    <row r="181" spans="1:11" customFormat="1" ht="15" x14ac:dyDescent="0.2">
      <c r="A181" s="95" t="s">
        <v>11</v>
      </c>
      <c r="B181" s="211" t="s">
        <v>15</v>
      </c>
      <c r="C181" s="211"/>
      <c r="D181" s="211"/>
      <c r="E181" s="211"/>
      <c r="F181" s="211"/>
      <c r="G181" s="211"/>
      <c r="H181" s="211"/>
      <c r="I181" s="97" t="s">
        <v>273</v>
      </c>
      <c r="J181" s="6"/>
      <c r="K181" s="6"/>
    </row>
    <row r="182" spans="1:11" customFormat="1" ht="15" x14ac:dyDescent="0.2">
      <c r="A182" s="95" t="s">
        <v>14</v>
      </c>
      <c r="B182" s="211" t="s">
        <v>172</v>
      </c>
      <c r="C182" s="211"/>
      <c r="D182" s="211"/>
      <c r="E182" s="211"/>
      <c r="F182" s="211"/>
      <c r="G182" s="211"/>
      <c r="H182" s="211"/>
      <c r="I182" s="96">
        <f>(I180*8)+(I180/30*15)</f>
        <v>15312.684163636364</v>
      </c>
      <c r="J182" s="6"/>
      <c r="K182" s="99"/>
    </row>
    <row r="183" spans="1:11" customFormat="1" x14ac:dyDescent="0.2">
      <c r="A183" s="212"/>
      <c r="B183" s="212"/>
      <c r="C183" s="212"/>
      <c r="D183" s="212"/>
      <c r="E183" s="212"/>
      <c r="F183" s="212"/>
      <c r="G183" s="212"/>
      <c r="H183" s="212"/>
      <c r="I183" s="212"/>
      <c r="J183" s="6"/>
      <c r="K183" s="6"/>
    </row>
    <row r="184" spans="1:11" customFormat="1" x14ac:dyDescent="0.2">
      <c r="A184" s="100"/>
      <c r="B184" s="100"/>
      <c r="C184" s="100"/>
      <c r="D184" s="100"/>
      <c r="E184" s="100"/>
      <c r="F184" s="100"/>
      <c r="G184" s="100"/>
      <c r="H184" s="100"/>
      <c r="I184" s="101"/>
      <c r="J184" s="6"/>
      <c r="K184" s="6"/>
    </row>
    <row r="185" spans="1:11" customFormat="1" x14ac:dyDescent="0.2">
      <c r="A185" s="100"/>
      <c r="B185" s="100"/>
      <c r="C185" s="100"/>
      <c r="D185" s="100"/>
      <c r="E185" s="100"/>
      <c r="F185" s="100"/>
      <c r="G185" s="100"/>
      <c r="H185" s="100"/>
      <c r="I185" s="101"/>
      <c r="J185" s="6"/>
      <c r="K185" s="6"/>
    </row>
    <row r="186" spans="1:11" x14ac:dyDescent="0.2">
      <c r="A186" s="209" t="s">
        <v>294</v>
      </c>
      <c r="B186" s="209"/>
      <c r="C186" s="209"/>
    </row>
    <row r="187" spans="1:11" x14ac:dyDescent="0.2">
      <c r="A187" s="209"/>
      <c r="B187" s="209"/>
      <c r="C187" s="209"/>
    </row>
    <row r="188" spans="1:11" x14ac:dyDescent="0.2">
      <c r="A188" s="209"/>
      <c r="B188" s="209"/>
      <c r="C188" s="209"/>
    </row>
    <row r="189" spans="1:11" x14ac:dyDescent="0.2">
      <c r="A189" s="209"/>
      <c r="B189" s="209"/>
      <c r="C189" s="209"/>
    </row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1048397" customFormat="1" x14ac:dyDescent="0.2"/>
    <row r="1048398" customFormat="1" x14ac:dyDescent="0.2"/>
    <row r="1048399" customFormat="1" x14ac:dyDescent="0.2"/>
    <row r="1048400" customFormat="1" x14ac:dyDescent="0.2"/>
  </sheetData>
  <mergeCells count="233">
    <mergeCell ref="A6:I6"/>
    <mergeCell ref="A7:I7"/>
    <mergeCell ref="B8:G8"/>
    <mergeCell ref="H8:I8"/>
    <mergeCell ref="B9:G9"/>
    <mergeCell ref="H9:I9"/>
    <mergeCell ref="A1:I1"/>
    <mergeCell ref="A2:I2"/>
    <mergeCell ref="A3:I3"/>
    <mergeCell ref="A4:E4"/>
    <mergeCell ref="F4:I4"/>
    <mergeCell ref="A5:E5"/>
    <mergeCell ref="F5:I5"/>
    <mergeCell ref="A13:I13"/>
    <mergeCell ref="A14:E14"/>
    <mergeCell ref="F14:G14"/>
    <mergeCell ref="H14:I14"/>
    <mergeCell ref="A15:E15"/>
    <mergeCell ref="F15:G15"/>
    <mergeCell ref="H15:I15"/>
    <mergeCell ref="B10:G10"/>
    <mergeCell ref="H10:I10"/>
    <mergeCell ref="B11:G11"/>
    <mergeCell ref="H11:I11"/>
    <mergeCell ref="B12:G12"/>
    <mergeCell ref="H12:I12"/>
    <mergeCell ref="DI19:DP19"/>
    <mergeCell ref="Y19:AF19"/>
    <mergeCell ref="AG19:AN19"/>
    <mergeCell ref="AO19:AV19"/>
    <mergeCell ref="AW19:BD19"/>
    <mergeCell ref="BE19:BL19"/>
    <mergeCell ref="BM19:BT19"/>
    <mergeCell ref="A16:I16"/>
    <mergeCell ref="A17:I17"/>
    <mergeCell ref="A18:I18"/>
    <mergeCell ref="A19:I19"/>
    <mergeCell ref="J19:P19"/>
    <mergeCell ref="Q19:X19"/>
    <mergeCell ref="HI19:HP19"/>
    <mergeCell ref="HQ19:HX19"/>
    <mergeCell ref="HY19:IF19"/>
    <mergeCell ref="IG19:IN19"/>
    <mergeCell ref="IO19:IV19"/>
    <mergeCell ref="B20:G20"/>
    <mergeCell ref="H20:I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B24:G24"/>
    <mergeCell ref="H24:I24"/>
    <mergeCell ref="A25:I25"/>
    <mergeCell ref="A26:I26"/>
    <mergeCell ref="A27:I27"/>
    <mergeCell ref="A28:I28"/>
    <mergeCell ref="B21:G21"/>
    <mergeCell ref="H21:I21"/>
    <mergeCell ref="B22:G22"/>
    <mergeCell ref="H22:I22"/>
    <mergeCell ref="B23:G23"/>
    <mergeCell ref="H23:I23"/>
    <mergeCell ref="A35:I35"/>
    <mergeCell ref="A36:I36"/>
    <mergeCell ref="B37:H37"/>
    <mergeCell ref="B38:G38"/>
    <mergeCell ref="B39:G39"/>
    <mergeCell ref="A40:H40"/>
    <mergeCell ref="B29:G29"/>
    <mergeCell ref="B30:H30"/>
    <mergeCell ref="B31:G31"/>
    <mergeCell ref="A32:H32"/>
    <mergeCell ref="A33:I33"/>
    <mergeCell ref="A34:I34"/>
    <mergeCell ref="B47:G47"/>
    <mergeCell ref="B48:G48"/>
    <mergeCell ref="B49:C49"/>
    <mergeCell ref="B50:G50"/>
    <mergeCell ref="B51:G51"/>
    <mergeCell ref="B52:G52"/>
    <mergeCell ref="B41:H41"/>
    <mergeCell ref="A42:G42"/>
    <mergeCell ref="A43:I43"/>
    <mergeCell ref="A44:I44"/>
    <mergeCell ref="A45:I45"/>
    <mergeCell ref="B46:G46"/>
    <mergeCell ref="B60:H60"/>
    <mergeCell ref="B61:H61"/>
    <mergeCell ref="B62:G62"/>
    <mergeCell ref="B63:G63"/>
    <mergeCell ref="B64:G64"/>
    <mergeCell ref="B65:G65"/>
    <mergeCell ref="B53:G53"/>
    <mergeCell ref="B54:G54"/>
    <mergeCell ref="A55:G55"/>
    <mergeCell ref="A57:I57"/>
    <mergeCell ref="A58:I58"/>
    <mergeCell ref="A59:I59"/>
    <mergeCell ref="B72:H72"/>
    <mergeCell ref="B73:H73"/>
    <mergeCell ref="B74:H74"/>
    <mergeCell ref="A75:I75"/>
    <mergeCell ref="A76:I76"/>
    <mergeCell ref="A77:I77"/>
    <mergeCell ref="B66:H66"/>
    <mergeCell ref="B67:G67"/>
    <mergeCell ref="B68:G68"/>
    <mergeCell ref="B69:G69"/>
    <mergeCell ref="B70:H70"/>
    <mergeCell ref="B71:H71"/>
    <mergeCell ref="A84:I84"/>
    <mergeCell ref="A85:I85"/>
    <mergeCell ref="B86:H86"/>
    <mergeCell ref="B87:H87"/>
    <mergeCell ref="B88:H88"/>
    <mergeCell ref="B89:H89"/>
    <mergeCell ref="A78:I78"/>
    <mergeCell ref="B79:H79"/>
    <mergeCell ref="B80:H80"/>
    <mergeCell ref="B81:H81"/>
    <mergeCell ref="B82:H82"/>
    <mergeCell ref="A83:H83"/>
    <mergeCell ref="A96:H96"/>
    <mergeCell ref="A97:I97"/>
    <mergeCell ref="B98:H98"/>
    <mergeCell ref="B99:H99"/>
    <mergeCell ref="B100:H100"/>
    <mergeCell ref="B101:H101"/>
    <mergeCell ref="B90:H90"/>
    <mergeCell ref="B91:G91"/>
    <mergeCell ref="A92:H92"/>
    <mergeCell ref="A93:I93"/>
    <mergeCell ref="A94:I94"/>
    <mergeCell ref="A95:I95"/>
    <mergeCell ref="A108:I108"/>
    <mergeCell ref="A109:I109"/>
    <mergeCell ref="B110:H110"/>
    <mergeCell ref="B111:H111"/>
    <mergeCell ref="A112:H112"/>
    <mergeCell ref="B113:H113"/>
    <mergeCell ref="B102:H102"/>
    <mergeCell ref="B103:H103"/>
    <mergeCell ref="B104:H104"/>
    <mergeCell ref="A105:H105"/>
    <mergeCell ref="B106:H106"/>
    <mergeCell ref="A107:H107"/>
    <mergeCell ref="B120:H120"/>
    <mergeCell ref="B121:H121"/>
    <mergeCell ref="A122:H122"/>
    <mergeCell ref="A123:I123"/>
    <mergeCell ref="A124:I124"/>
    <mergeCell ref="B125:H125"/>
    <mergeCell ref="A114:H114"/>
    <mergeCell ref="A115:I115"/>
    <mergeCell ref="A116:I116"/>
    <mergeCell ref="A117:I117"/>
    <mergeCell ref="A118:I118"/>
    <mergeCell ref="B119:H119"/>
    <mergeCell ref="A132:I132"/>
    <mergeCell ref="A134:I134"/>
    <mergeCell ref="B135:G135"/>
    <mergeCell ref="A136:G136"/>
    <mergeCell ref="B137:G137"/>
    <mergeCell ref="A138:G138"/>
    <mergeCell ref="B126:H126"/>
    <mergeCell ref="B127:H127"/>
    <mergeCell ref="B128:H128"/>
    <mergeCell ref="B129:H129"/>
    <mergeCell ref="A130:H130"/>
    <mergeCell ref="A131:I131"/>
    <mergeCell ref="B145:G145"/>
    <mergeCell ref="B146:G146"/>
    <mergeCell ref="B147:G147"/>
    <mergeCell ref="B148:G148"/>
    <mergeCell ref="B149:G149"/>
    <mergeCell ref="A150:H150"/>
    <mergeCell ref="B139:G139"/>
    <mergeCell ref="A140:G140"/>
    <mergeCell ref="B141:G141"/>
    <mergeCell ref="B142:G142"/>
    <mergeCell ref="B143:G143"/>
    <mergeCell ref="B144:G144"/>
    <mergeCell ref="A156:I156"/>
    <mergeCell ref="A157:I157"/>
    <mergeCell ref="A158:I158"/>
    <mergeCell ref="A159:I159"/>
    <mergeCell ref="A160:H160"/>
    <mergeCell ref="B161:H161"/>
    <mergeCell ref="A151:I151"/>
    <mergeCell ref="A152:G152"/>
    <mergeCell ref="A153:B155"/>
    <mergeCell ref="C153:I153"/>
    <mergeCell ref="C154:I154"/>
    <mergeCell ref="C155:I155"/>
    <mergeCell ref="A168:H168"/>
    <mergeCell ref="A170:I170"/>
    <mergeCell ref="A171:I171"/>
    <mergeCell ref="A172:I172"/>
    <mergeCell ref="A173:B173"/>
    <mergeCell ref="C173:D173"/>
    <mergeCell ref="F173:G173"/>
    <mergeCell ref="B162:H162"/>
    <mergeCell ref="B163:H163"/>
    <mergeCell ref="B164:H164"/>
    <mergeCell ref="B165:H165"/>
    <mergeCell ref="A166:H166"/>
    <mergeCell ref="B167:H167"/>
    <mergeCell ref="A186:C189"/>
    <mergeCell ref="A178:H178"/>
    <mergeCell ref="B179:H179"/>
    <mergeCell ref="B180:H180"/>
    <mergeCell ref="B181:H181"/>
    <mergeCell ref="B182:H182"/>
 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204722" right="0.51181102362204722" top="0.78740157480314965" bottom="0.78740157480314965" header="0.31496062992125984" footer="0.31496062992125984"/>
  <pageSetup paperSize="9" scale="81" fitToWidth="0" fitToHeight="0" orientation="portrait" r:id="rId1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1048400"/>
  <sheetViews>
    <sheetView view="pageBreakPreview" zoomScale="60" zoomScaleNormal="100" workbookViewId="0">
      <selection sqref="A1:I188"/>
    </sheetView>
  </sheetViews>
  <sheetFormatPr defaultRowHeight="14.25" x14ac:dyDescent="0.2"/>
  <cols>
    <col min="1" max="1" width="14.125" style="100" customWidth="1"/>
    <col min="2" max="2" width="11.875" style="100" customWidth="1"/>
    <col min="3" max="3" width="12.25" style="100" customWidth="1"/>
    <col min="4" max="4" width="9.375" style="100" customWidth="1"/>
    <col min="5" max="5" width="11.5" style="100" customWidth="1"/>
    <col min="6" max="6" width="10.375" style="100" customWidth="1"/>
    <col min="7" max="7" width="9.125" style="100" customWidth="1"/>
    <col min="8" max="8" width="12.375" style="100" customWidth="1"/>
    <col min="9" max="9" width="13.5" style="101" customWidth="1"/>
    <col min="10" max="10" width="9.875" style="6" customWidth="1"/>
    <col min="11" max="11" width="14" style="6" customWidth="1"/>
    <col min="12" max="12" width="6.875" style="6" customWidth="1"/>
    <col min="13" max="13" width="6.125" style="6" customWidth="1"/>
    <col min="14" max="15" width="8.625" style="6" customWidth="1"/>
    <col min="16" max="257" width="8.5" style="6" customWidth="1"/>
    <col min="258" max="1024" width="8.5" customWidth="1"/>
    <col min="1025" max="1025" width="9" customWidth="1"/>
  </cols>
  <sheetData>
    <row r="1" spans="1:256" customFormat="1" ht="15.75" x14ac:dyDescent="0.2">
      <c r="A1" s="270" t="s">
        <v>173</v>
      </c>
      <c r="B1" s="270"/>
      <c r="C1" s="270"/>
      <c r="D1" s="270"/>
      <c r="E1" s="270"/>
      <c r="F1" s="270"/>
      <c r="G1" s="270"/>
      <c r="H1" s="270"/>
      <c r="I1" s="270"/>
    </row>
    <row r="2" spans="1:256" customFormat="1" ht="15.75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256" customFormat="1" ht="35.25" customHeight="1" x14ac:dyDescent="0.2">
      <c r="A3" s="271" t="s">
        <v>287</v>
      </c>
      <c r="B3" s="271"/>
      <c r="C3" s="271"/>
      <c r="D3" s="271"/>
      <c r="E3" s="271"/>
      <c r="F3" s="271"/>
      <c r="G3" s="271"/>
      <c r="H3" s="271"/>
      <c r="I3" s="271"/>
    </row>
    <row r="4" spans="1:256" customFormat="1" x14ac:dyDescent="0.2">
      <c r="A4" s="222" t="s">
        <v>2</v>
      </c>
      <c r="B4" s="222"/>
      <c r="C4" s="222"/>
      <c r="D4" s="222"/>
      <c r="E4" s="222"/>
      <c r="F4" s="268" t="s">
        <v>277</v>
      </c>
      <c r="G4" s="268"/>
      <c r="H4" s="268"/>
      <c r="I4" s="268"/>
    </row>
    <row r="5" spans="1:256" customFormat="1" x14ac:dyDescent="0.2">
      <c r="A5" s="222" t="s">
        <v>3</v>
      </c>
      <c r="B5" s="222"/>
      <c r="C5" s="222"/>
      <c r="D5" s="222"/>
      <c r="E5" s="222"/>
      <c r="F5" s="268" t="s">
        <v>295</v>
      </c>
      <c r="G5" s="268"/>
      <c r="H5" s="268"/>
      <c r="I5" s="268"/>
    </row>
    <row r="6" spans="1:256" customFormat="1" x14ac:dyDescent="0.2">
      <c r="A6" s="222" t="s">
        <v>279</v>
      </c>
      <c r="B6" s="222"/>
      <c r="C6" s="222"/>
      <c r="D6" s="222"/>
      <c r="E6" s="222"/>
      <c r="F6" s="222"/>
      <c r="G6" s="222"/>
      <c r="H6" s="222"/>
      <c r="I6" s="222"/>
    </row>
    <row r="7" spans="1:256" customFormat="1" ht="15" x14ac:dyDescent="0.2">
      <c r="A7" s="227" t="s">
        <v>4</v>
      </c>
      <c r="B7" s="227"/>
      <c r="C7" s="227"/>
      <c r="D7" s="227"/>
      <c r="E7" s="227"/>
      <c r="F7" s="227"/>
      <c r="G7" s="227"/>
      <c r="H7" s="227"/>
      <c r="I7" s="227"/>
    </row>
    <row r="8" spans="1:256" customFormat="1" x14ac:dyDescent="0.2">
      <c r="A8" s="2" t="s">
        <v>5</v>
      </c>
      <c r="B8" s="222" t="s">
        <v>6</v>
      </c>
      <c r="C8" s="222"/>
      <c r="D8" s="222"/>
      <c r="E8" s="222"/>
      <c r="F8" s="222"/>
      <c r="G8" s="222"/>
      <c r="H8" s="269" t="s">
        <v>7</v>
      </c>
      <c r="I8" s="269"/>
    </row>
    <row r="9" spans="1:256" customFormat="1" x14ac:dyDescent="0.2">
      <c r="A9" s="2" t="s">
        <v>8</v>
      </c>
      <c r="B9" s="222" t="s">
        <v>9</v>
      </c>
      <c r="C9" s="222"/>
      <c r="D9" s="222"/>
      <c r="E9" s="222"/>
      <c r="F9" s="222"/>
      <c r="G9" s="222"/>
      <c r="H9" s="268" t="s">
        <v>191</v>
      </c>
      <c r="I9" s="268"/>
    </row>
    <row r="10" spans="1:256" customFormat="1" x14ac:dyDescent="0.2">
      <c r="A10" s="2" t="s">
        <v>11</v>
      </c>
      <c r="B10" s="222" t="s">
        <v>12</v>
      </c>
      <c r="C10" s="222"/>
      <c r="D10" s="222"/>
      <c r="E10" s="222"/>
      <c r="F10" s="222"/>
      <c r="G10" s="222"/>
      <c r="H10" s="272" t="s">
        <v>13</v>
      </c>
      <c r="I10" s="272"/>
    </row>
    <row r="11" spans="1:256" customFormat="1" x14ac:dyDescent="0.2">
      <c r="A11" s="2" t="s">
        <v>14</v>
      </c>
      <c r="B11" s="222" t="s">
        <v>15</v>
      </c>
      <c r="C11" s="222"/>
      <c r="D11" s="222"/>
      <c r="E11" s="222"/>
      <c r="F11" s="222"/>
      <c r="G11" s="222"/>
      <c r="H11" s="268">
        <v>12</v>
      </c>
      <c r="I11" s="268"/>
    </row>
    <row r="12" spans="1:256" customFormat="1" x14ac:dyDescent="0.2">
      <c r="A12" s="2" t="s">
        <v>16</v>
      </c>
      <c r="B12" s="222" t="s">
        <v>17</v>
      </c>
      <c r="C12" s="222"/>
      <c r="D12" s="222"/>
      <c r="E12" s="222"/>
      <c r="F12" s="222"/>
      <c r="G12" s="222"/>
      <c r="H12" s="268" t="s">
        <v>18</v>
      </c>
      <c r="I12" s="268"/>
    </row>
    <row r="13" spans="1:256" customFormat="1" ht="15" x14ac:dyDescent="0.2">
      <c r="A13" s="266" t="s">
        <v>19</v>
      </c>
      <c r="B13" s="266"/>
      <c r="C13" s="266"/>
      <c r="D13" s="266"/>
      <c r="E13" s="266"/>
      <c r="F13" s="266"/>
      <c r="G13" s="266"/>
      <c r="H13" s="266"/>
      <c r="I13" s="266"/>
    </row>
    <row r="14" spans="1:256" customFormat="1" x14ac:dyDescent="0.2">
      <c r="A14" s="267" t="s">
        <v>20</v>
      </c>
      <c r="B14" s="267"/>
      <c r="C14" s="267"/>
      <c r="D14" s="267"/>
      <c r="E14" s="267"/>
      <c r="F14" s="267" t="s">
        <v>21</v>
      </c>
      <c r="G14" s="267"/>
      <c r="H14" s="267" t="s">
        <v>22</v>
      </c>
      <c r="I14" s="267"/>
    </row>
    <row r="15" spans="1:256" customFormat="1" x14ac:dyDescent="0.2">
      <c r="A15" s="263" t="s">
        <v>181</v>
      </c>
      <c r="B15" s="263"/>
      <c r="C15" s="263"/>
      <c r="D15" s="263"/>
      <c r="E15" s="263"/>
      <c r="F15" s="263" t="s">
        <v>26</v>
      </c>
      <c r="G15" s="263"/>
      <c r="H15" s="264">
        <v>1</v>
      </c>
      <c r="I15" s="264"/>
    </row>
    <row r="16" spans="1:256" customForma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7"/>
      <c r="K16" s="8"/>
      <c r="L16" s="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9.5" x14ac:dyDescent="0.2">
      <c r="A17" s="261" t="s">
        <v>28</v>
      </c>
      <c r="B17" s="261"/>
      <c r="C17" s="261"/>
      <c r="D17" s="261"/>
      <c r="E17" s="261"/>
      <c r="F17" s="261"/>
      <c r="G17" s="261"/>
      <c r="H17" s="261"/>
      <c r="I17" s="261"/>
      <c r="J17" s="7"/>
      <c r="K17" s="8"/>
      <c r="L17" s="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7"/>
      <c r="K18" s="8"/>
      <c r="L18" s="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10" customFormat="1" ht="15" x14ac:dyDescent="0.2">
      <c r="A19" s="227" t="s">
        <v>29</v>
      </c>
      <c r="B19" s="227"/>
      <c r="C19" s="227"/>
      <c r="D19" s="227"/>
      <c r="E19" s="227"/>
      <c r="F19" s="227"/>
      <c r="G19" s="227"/>
      <c r="H19" s="227"/>
      <c r="I19" s="227"/>
      <c r="J19" s="262"/>
      <c r="K19" s="262"/>
      <c r="L19" s="262"/>
      <c r="M19" s="262"/>
      <c r="N19" s="262"/>
      <c r="O19" s="262"/>
      <c r="P19" s="262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</row>
    <row r="20" spans="1:256" customFormat="1" ht="15" x14ac:dyDescent="0.2">
      <c r="A20" s="2">
        <v>1</v>
      </c>
      <c r="B20" s="222" t="s">
        <v>30</v>
      </c>
      <c r="C20" s="222"/>
      <c r="D20" s="222"/>
      <c r="E20" s="222"/>
      <c r="F20" s="222"/>
      <c r="G20" s="222"/>
      <c r="H20" s="259" t="s">
        <v>175</v>
      </c>
      <c r="I20" s="25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customFormat="1" ht="15" x14ac:dyDescent="0.2">
      <c r="A21" s="2">
        <v>2</v>
      </c>
      <c r="B21" s="222" t="s">
        <v>32</v>
      </c>
      <c r="C21" s="222"/>
      <c r="D21" s="222"/>
      <c r="E21" s="222"/>
      <c r="F21" s="222"/>
      <c r="G21" s="222"/>
      <c r="H21" s="258">
        <v>5143</v>
      </c>
      <c r="I21" s="25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customFormat="1" ht="15" x14ac:dyDescent="0.2">
      <c r="A22" s="2">
        <v>3</v>
      </c>
      <c r="B22" s="222" t="s">
        <v>33</v>
      </c>
      <c r="C22" s="222"/>
      <c r="D22" s="222"/>
      <c r="E22" s="222"/>
      <c r="F22" s="222"/>
      <c r="G22" s="222"/>
      <c r="H22" s="259">
        <v>1540.51</v>
      </c>
      <c r="I22" s="25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customFormat="1" ht="15" x14ac:dyDescent="0.2">
      <c r="A23" s="2">
        <v>4</v>
      </c>
      <c r="B23" s="222" t="s">
        <v>34</v>
      </c>
      <c r="C23" s="222"/>
      <c r="D23" s="222"/>
      <c r="E23" s="222"/>
      <c r="F23" s="222"/>
      <c r="G23" s="222"/>
      <c r="H23" s="257" t="str">
        <f>H20</f>
        <v>Servente de Limpeza</v>
      </c>
      <c r="I23" s="25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customFormat="1" ht="15" x14ac:dyDescent="0.2">
      <c r="A24" s="2">
        <v>5</v>
      </c>
      <c r="B24" s="222" t="s">
        <v>35</v>
      </c>
      <c r="C24" s="222"/>
      <c r="D24" s="222"/>
      <c r="E24" s="222"/>
      <c r="F24" s="222"/>
      <c r="G24" s="222"/>
      <c r="H24" s="257" t="s">
        <v>274</v>
      </c>
      <c r="I24" s="2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customForma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customFormat="1" ht="26.25" customHeight="1" x14ac:dyDescent="0.2">
      <c r="A26" s="225" t="s">
        <v>36</v>
      </c>
      <c r="B26" s="225"/>
      <c r="C26" s="225"/>
      <c r="D26" s="225"/>
      <c r="E26" s="225"/>
      <c r="F26" s="225"/>
      <c r="G26" s="225"/>
      <c r="H26" s="225"/>
      <c r="I26" s="22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customForma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customFormat="1" ht="15.75" x14ac:dyDescent="0.2">
      <c r="A28" s="235" t="s">
        <v>37</v>
      </c>
      <c r="B28" s="235"/>
      <c r="C28" s="235"/>
      <c r="D28" s="235"/>
      <c r="E28" s="235"/>
      <c r="F28" s="235"/>
      <c r="G28" s="235"/>
      <c r="H28" s="235"/>
      <c r="I28" s="2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s="13" customFormat="1" ht="30" x14ac:dyDescent="0.2">
      <c r="A29" s="11">
        <v>1</v>
      </c>
      <c r="B29" s="240" t="s">
        <v>38</v>
      </c>
      <c r="C29" s="240"/>
      <c r="D29" s="240"/>
      <c r="E29" s="240"/>
      <c r="F29" s="240"/>
      <c r="G29" s="240"/>
      <c r="H29" s="11" t="s">
        <v>39</v>
      </c>
      <c r="I29" s="11" t="s">
        <v>40</v>
      </c>
    </row>
    <row r="30" spans="1:256" customFormat="1" ht="18" x14ac:dyDescent="0.2">
      <c r="A30" s="103" t="s">
        <v>5</v>
      </c>
      <c r="B30" s="222" t="s">
        <v>182</v>
      </c>
      <c r="C30" s="222"/>
      <c r="D30" s="222"/>
      <c r="E30" s="222"/>
      <c r="F30" s="222"/>
      <c r="G30" s="222"/>
      <c r="H30" s="222"/>
      <c r="I30" s="109">
        <f>H22/220*60</f>
        <v>420.1390909090909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customFormat="1" ht="15" x14ac:dyDescent="0.2">
      <c r="A31" s="105" t="s">
        <v>8</v>
      </c>
      <c r="B31" s="273" t="s">
        <v>176</v>
      </c>
      <c r="C31" s="273"/>
      <c r="D31" s="273"/>
      <c r="E31" s="273"/>
      <c r="F31" s="273"/>
      <c r="G31" s="273"/>
      <c r="H31" s="106">
        <v>0.4</v>
      </c>
      <c r="I31" s="107">
        <f>I30*H31</f>
        <v>168.05563636363638</v>
      </c>
      <c r="J31" s="6"/>
    </row>
    <row r="32" spans="1:256" customFormat="1" ht="15" x14ac:dyDescent="0.25">
      <c r="A32" s="274" t="s">
        <v>177</v>
      </c>
      <c r="B32" s="274"/>
      <c r="C32" s="274"/>
      <c r="D32" s="274"/>
      <c r="E32" s="274"/>
      <c r="F32" s="274"/>
      <c r="G32" s="274"/>
      <c r="H32" s="274"/>
      <c r="I32" s="108">
        <f>SUM(I30:I31)</f>
        <v>588.19472727272728</v>
      </c>
      <c r="J32" s="6"/>
    </row>
    <row r="33" spans="1:10" customFormat="1" x14ac:dyDescent="0.2">
      <c r="A33" s="256" t="s">
        <v>44</v>
      </c>
      <c r="B33" s="256"/>
      <c r="C33" s="256"/>
      <c r="D33" s="256"/>
      <c r="E33" s="256"/>
      <c r="F33" s="256"/>
      <c r="G33" s="256"/>
      <c r="H33" s="256"/>
      <c r="I33" s="256"/>
      <c r="J33" s="6"/>
    </row>
    <row r="34" spans="1:10" customFormat="1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6"/>
    </row>
    <row r="35" spans="1:10" customFormat="1" ht="15.75" x14ac:dyDescent="0.2">
      <c r="A35" s="237" t="s">
        <v>45</v>
      </c>
      <c r="B35" s="237"/>
      <c r="C35" s="237"/>
      <c r="D35" s="237"/>
      <c r="E35" s="237"/>
      <c r="F35" s="237"/>
      <c r="G35" s="237"/>
      <c r="H35" s="237"/>
      <c r="I35" s="237"/>
      <c r="J35" s="6"/>
    </row>
    <row r="36" spans="1:10" customFormat="1" ht="15" x14ac:dyDescent="0.2">
      <c r="A36" s="253" t="s">
        <v>46</v>
      </c>
      <c r="B36" s="253"/>
      <c r="C36" s="253"/>
      <c r="D36" s="253"/>
      <c r="E36" s="253"/>
      <c r="F36" s="253"/>
      <c r="G36" s="253"/>
      <c r="H36" s="253"/>
      <c r="I36" s="253"/>
      <c r="J36" s="6"/>
    </row>
    <row r="37" spans="1:10" customFormat="1" ht="15" x14ac:dyDescent="0.2">
      <c r="A37" s="18" t="s">
        <v>47</v>
      </c>
      <c r="B37" s="254" t="s">
        <v>48</v>
      </c>
      <c r="C37" s="254"/>
      <c r="D37" s="254"/>
      <c r="E37" s="254"/>
      <c r="F37" s="254"/>
      <c r="G37" s="254"/>
      <c r="H37" s="254"/>
      <c r="I37" s="3" t="s">
        <v>49</v>
      </c>
      <c r="J37" s="6"/>
    </row>
    <row r="38" spans="1:10" customFormat="1" x14ac:dyDescent="0.2">
      <c r="A38" s="19" t="s">
        <v>5</v>
      </c>
      <c r="B38" s="249" t="s">
        <v>50</v>
      </c>
      <c r="C38" s="249"/>
      <c r="D38" s="249"/>
      <c r="E38" s="249"/>
      <c r="F38" s="249"/>
      <c r="G38" s="249"/>
      <c r="H38" s="20">
        <v>8.3299999999999999E-2</v>
      </c>
      <c r="I38" s="21">
        <f>ROUND($I$30*H38,2)</f>
        <v>35</v>
      </c>
      <c r="J38" s="6"/>
    </row>
    <row r="39" spans="1:10" customFormat="1" ht="33" customHeight="1" x14ac:dyDescent="0.2">
      <c r="A39" s="19" t="s">
        <v>8</v>
      </c>
      <c r="B39" s="255" t="s">
        <v>51</v>
      </c>
      <c r="C39" s="255"/>
      <c r="D39" s="255"/>
      <c r="E39" s="255"/>
      <c r="F39" s="255"/>
      <c r="G39" s="255"/>
      <c r="H39" s="22">
        <v>3.0249999999999999E-2</v>
      </c>
      <c r="I39" s="21">
        <f>ROUND($I$30*H39,2)</f>
        <v>12.71</v>
      </c>
      <c r="J39" s="6"/>
    </row>
    <row r="40" spans="1:10" customFormat="1" x14ac:dyDescent="0.2">
      <c r="A40" s="228" t="s">
        <v>43</v>
      </c>
      <c r="B40" s="228"/>
      <c r="C40" s="228"/>
      <c r="D40" s="228"/>
      <c r="E40" s="228"/>
      <c r="F40" s="228"/>
      <c r="G40" s="228"/>
      <c r="H40" s="228"/>
      <c r="I40" s="23">
        <f>SUM(I38:I39)</f>
        <v>47.71</v>
      </c>
      <c r="J40" s="6"/>
    </row>
    <row r="41" spans="1:10" customFormat="1" x14ac:dyDescent="0.2">
      <c r="A41" s="24" t="s">
        <v>11</v>
      </c>
      <c r="B41" s="251" t="s">
        <v>52</v>
      </c>
      <c r="C41" s="251"/>
      <c r="D41" s="251"/>
      <c r="E41" s="251"/>
      <c r="F41" s="251"/>
      <c r="G41" s="251"/>
      <c r="H41" s="251"/>
      <c r="I41" s="25">
        <f>ROUND($H$55*I40,2)</f>
        <v>16.84</v>
      </c>
      <c r="J41" s="6"/>
    </row>
    <row r="42" spans="1:10" s="28" customFormat="1" ht="15" x14ac:dyDescent="0.25">
      <c r="A42" s="219"/>
      <c r="B42" s="219"/>
      <c r="C42" s="219"/>
      <c r="D42" s="219"/>
      <c r="E42" s="219"/>
      <c r="F42" s="219"/>
      <c r="G42" s="219"/>
      <c r="H42" s="26" t="s">
        <v>43</v>
      </c>
      <c r="I42" s="27">
        <f>I40+I41</f>
        <v>64.55</v>
      </c>
    </row>
    <row r="43" spans="1:10" customFormat="1" ht="54" customHeight="1" x14ac:dyDescent="0.2">
      <c r="A43" s="243" t="s">
        <v>53</v>
      </c>
      <c r="B43" s="243"/>
      <c r="C43" s="243"/>
      <c r="D43" s="243"/>
      <c r="E43" s="243"/>
      <c r="F43" s="243"/>
      <c r="G43" s="243"/>
      <c r="H43" s="243"/>
      <c r="I43" s="243"/>
      <c r="J43" s="6"/>
    </row>
    <row r="44" spans="1:10" customFormat="1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6"/>
    </row>
    <row r="45" spans="1:10" s="6" customFormat="1" ht="15" x14ac:dyDescent="0.2">
      <c r="A45" s="252" t="s">
        <v>54</v>
      </c>
      <c r="B45" s="252"/>
      <c r="C45" s="252"/>
      <c r="D45" s="252"/>
      <c r="E45" s="252"/>
      <c r="F45" s="252"/>
      <c r="G45" s="252"/>
      <c r="H45" s="252"/>
      <c r="I45" s="252"/>
    </row>
    <row r="46" spans="1:10" s="6" customFormat="1" ht="30" x14ac:dyDescent="0.2">
      <c r="A46" s="29" t="s">
        <v>55</v>
      </c>
      <c r="B46" s="240" t="s">
        <v>56</v>
      </c>
      <c r="C46" s="240"/>
      <c r="D46" s="240"/>
      <c r="E46" s="240"/>
      <c r="F46" s="240"/>
      <c r="G46" s="240"/>
      <c r="H46" s="12" t="s">
        <v>57</v>
      </c>
      <c r="I46" s="12" t="s">
        <v>40</v>
      </c>
    </row>
    <row r="47" spans="1:10" s="6" customFormat="1" ht="12.75" x14ac:dyDescent="0.2">
      <c r="A47" s="30" t="s">
        <v>5</v>
      </c>
      <c r="B47" s="222" t="s">
        <v>58</v>
      </c>
      <c r="C47" s="222"/>
      <c r="D47" s="222"/>
      <c r="E47" s="222"/>
      <c r="F47" s="222"/>
      <c r="G47" s="222"/>
      <c r="H47" s="31">
        <v>0.2</v>
      </c>
      <c r="I47" s="32">
        <f t="shared" ref="I47:I54" si="0">ROUND($I$32*H47,2)</f>
        <v>117.64</v>
      </c>
    </row>
    <row r="48" spans="1:10" s="6" customFormat="1" ht="12.75" x14ac:dyDescent="0.2">
      <c r="A48" s="30" t="s">
        <v>8</v>
      </c>
      <c r="B48" s="222" t="s">
        <v>59</v>
      </c>
      <c r="C48" s="222"/>
      <c r="D48" s="222"/>
      <c r="E48" s="222"/>
      <c r="F48" s="222"/>
      <c r="G48" s="222"/>
      <c r="H48" s="31">
        <v>2.5000000000000001E-2</v>
      </c>
      <c r="I48" s="32">
        <f t="shared" si="0"/>
        <v>14.7</v>
      </c>
    </row>
    <row r="49" spans="1:10" s="6" customFormat="1" ht="34.5" customHeight="1" x14ac:dyDescent="0.2">
      <c r="A49" s="30" t="s">
        <v>11</v>
      </c>
      <c r="B49" s="222" t="s">
        <v>60</v>
      </c>
      <c r="C49" s="222"/>
      <c r="D49" s="33" t="s">
        <v>61</v>
      </c>
      <c r="E49" s="34">
        <v>0.03</v>
      </c>
      <c r="F49" s="33" t="s">
        <v>62</v>
      </c>
      <c r="G49" s="35">
        <v>0.5</v>
      </c>
      <c r="H49" s="36">
        <f>E49*G49</f>
        <v>1.4999999999999999E-2</v>
      </c>
      <c r="I49" s="32">
        <f t="shared" si="0"/>
        <v>8.82</v>
      </c>
    </row>
    <row r="50" spans="1:10" s="6" customFormat="1" ht="12.75" x14ac:dyDescent="0.2">
      <c r="A50" s="30" t="s">
        <v>14</v>
      </c>
      <c r="B50" s="222" t="s">
        <v>63</v>
      </c>
      <c r="C50" s="222"/>
      <c r="D50" s="222"/>
      <c r="E50" s="222"/>
      <c r="F50" s="222"/>
      <c r="G50" s="222"/>
      <c r="H50" s="31">
        <v>1.4999999999999999E-2</v>
      </c>
      <c r="I50" s="32">
        <f t="shared" si="0"/>
        <v>8.82</v>
      </c>
    </row>
    <row r="51" spans="1:10" s="6" customFormat="1" ht="12.75" x14ac:dyDescent="0.2">
      <c r="A51" s="30" t="s">
        <v>16</v>
      </c>
      <c r="B51" s="222" t="s">
        <v>64</v>
      </c>
      <c r="C51" s="222"/>
      <c r="D51" s="222"/>
      <c r="E51" s="222"/>
      <c r="F51" s="222"/>
      <c r="G51" s="222"/>
      <c r="H51" s="31">
        <v>0.01</v>
      </c>
      <c r="I51" s="32">
        <f t="shared" si="0"/>
        <v>5.88</v>
      </c>
    </row>
    <row r="52" spans="1:10" s="6" customFormat="1" ht="12.75" x14ac:dyDescent="0.2">
      <c r="A52" s="30" t="s">
        <v>65</v>
      </c>
      <c r="B52" s="222" t="s">
        <v>66</v>
      </c>
      <c r="C52" s="222"/>
      <c r="D52" s="222"/>
      <c r="E52" s="222"/>
      <c r="F52" s="222"/>
      <c r="G52" s="222"/>
      <c r="H52" s="31">
        <v>6.0000000000000001E-3</v>
      </c>
      <c r="I52" s="32">
        <f t="shared" si="0"/>
        <v>3.53</v>
      </c>
    </row>
    <row r="53" spans="1:10" customFormat="1" x14ac:dyDescent="0.2">
      <c r="A53" s="30" t="s">
        <v>67</v>
      </c>
      <c r="B53" s="222" t="s">
        <v>68</v>
      </c>
      <c r="C53" s="222"/>
      <c r="D53" s="222"/>
      <c r="E53" s="222"/>
      <c r="F53" s="222"/>
      <c r="G53" s="222"/>
      <c r="H53" s="31">
        <v>2E-3</v>
      </c>
      <c r="I53" s="32">
        <f t="shared" si="0"/>
        <v>1.18</v>
      </c>
      <c r="J53" s="6"/>
    </row>
    <row r="54" spans="1:10" customFormat="1" x14ac:dyDescent="0.2">
      <c r="A54" s="30" t="s">
        <v>69</v>
      </c>
      <c r="B54" s="222" t="s">
        <v>70</v>
      </c>
      <c r="C54" s="222"/>
      <c r="D54" s="222"/>
      <c r="E54" s="222"/>
      <c r="F54" s="222"/>
      <c r="G54" s="222"/>
      <c r="H54" s="31">
        <v>0.08</v>
      </c>
      <c r="I54" s="32">
        <f t="shared" si="0"/>
        <v>47.06</v>
      </c>
      <c r="J54" s="6"/>
    </row>
    <row r="55" spans="1:10" customFormat="1" x14ac:dyDescent="0.2">
      <c r="A55" s="228" t="s">
        <v>43</v>
      </c>
      <c r="B55" s="228"/>
      <c r="C55" s="228"/>
      <c r="D55" s="228"/>
      <c r="E55" s="228"/>
      <c r="F55" s="228"/>
      <c r="G55" s="228"/>
      <c r="H55" s="37">
        <f>SUM(H47:H54)</f>
        <v>0.35300000000000004</v>
      </c>
      <c r="I55" s="38">
        <f>SUM(I47:I54)</f>
        <v>207.63</v>
      </c>
      <c r="J55" s="6"/>
    </row>
    <row r="56" spans="1:10" customFormat="1" x14ac:dyDescent="0.2">
      <c r="A56" s="39"/>
      <c r="B56" s="40"/>
      <c r="C56" s="40"/>
      <c r="D56" s="40"/>
      <c r="E56" s="40"/>
      <c r="F56" s="40"/>
      <c r="G56" s="40"/>
      <c r="H56" s="41"/>
      <c r="I56" s="42"/>
      <c r="J56" s="6"/>
    </row>
    <row r="57" spans="1:10" customFormat="1" ht="44.25" customHeight="1" x14ac:dyDescent="0.2">
      <c r="A57" s="243" t="s">
        <v>71</v>
      </c>
      <c r="B57" s="243"/>
      <c r="C57" s="243"/>
      <c r="D57" s="243"/>
      <c r="E57" s="243"/>
      <c r="F57" s="243"/>
      <c r="G57" s="243"/>
      <c r="H57" s="243"/>
      <c r="I57" s="243"/>
      <c r="J57" s="6"/>
    </row>
    <row r="58" spans="1:10" customFormat="1" x14ac:dyDescent="0.2">
      <c r="A58" s="219"/>
      <c r="B58" s="219"/>
      <c r="C58" s="219"/>
      <c r="D58" s="219"/>
      <c r="E58" s="219"/>
      <c r="F58" s="219"/>
      <c r="G58" s="219"/>
      <c r="H58" s="219"/>
      <c r="I58" s="219"/>
      <c r="J58" s="6"/>
    </row>
    <row r="59" spans="1:10" customFormat="1" ht="15" x14ac:dyDescent="0.2">
      <c r="A59" s="244" t="s">
        <v>72</v>
      </c>
      <c r="B59" s="244"/>
      <c r="C59" s="244"/>
      <c r="D59" s="244"/>
      <c r="E59" s="244"/>
      <c r="F59" s="244"/>
      <c r="G59" s="244"/>
      <c r="H59" s="244"/>
      <c r="I59" s="244"/>
      <c r="J59" s="6"/>
    </row>
    <row r="60" spans="1:10" customFormat="1" ht="15" x14ac:dyDescent="0.2">
      <c r="A60" s="43" t="s">
        <v>73</v>
      </c>
      <c r="B60" s="240" t="s">
        <v>74</v>
      </c>
      <c r="C60" s="240"/>
      <c r="D60" s="240"/>
      <c r="E60" s="240"/>
      <c r="F60" s="240"/>
      <c r="G60" s="240"/>
      <c r="H60" s="240"/>
      <c r="I60" s="12" t="s">
        <v>49</v>
      </c>
      <c r="J60" s="6"/>
    </row>
    <row r="61" spans="1:10" customFormat="1" x14ac:dyDescent="0.2">
      <c r="A61" s="19" t="s">
        <v>5</v>
      </c>
      <c r="B61" s="222" t="s">
        <v>75</v>
      </c>
      <c r="C61" s="222"/>
      <c r="D61" s="222"/>
      <c r="E61" s="222"/>
      <c r="F61" s="222"/>
      <c r="G61" s="222"/>
      <c r="H61" s="222"/>
      <c r="I61" s="32">
        <f>IF(ROUND((H62*H64*H63)-(I30*0.06),2)&lt;0,0,ROUND((H62*H64*H63)-(I30*0.06),2))</f>
        <v>128.79</v>
      </c>
      <c r="J61" s="6"/>
    </row>
    <row r="62" spans="1:10" customFormat="1" x14ac:dyDescent="0.2">
      <c r="A62" s="19"/>
      <c r="B62" s="225" t="s">
        <v>76</v>
      </c>
      <c r="C62" s="225"/>
      <c r="D62" s="225"/>
      <c r="E62" s="225"/>
      <c r="F62" s="225"/>
      <c r="G62" s="225"/>
      <c r="H62" s="44">
        <v>3.5</v>
      </c>
      <c r="I62" s="45" t="s">
        <v>7</v>
      </c>
      <c r="J62" s="6"/>
    </row>
    <row r="63" spans="1:10" customFormat="1" x14ac:dyDescent="0.2">
      <c r="A63" s="19"/>
      <c r="B63" s="225" t="s">
        <v>77</v>
      </c>
      <c r="C63" s="225"/>
      <c r="D63" s="225"/>
      <c r="E63" s="225"/>
      <c r="F63" s="225"/>
      <c r="G63" s="225"/>
      <c r="H63" s="46">
        <v>2</v>
      </c>
      <c r="I63" s="45"/>
    </row>
    <row r="64" spans="1:10" customFormat="1" x14ac:dyDescent="0.2">
      <c r="A64" s="19"/>
      <c r="B64" s="225" t="s">
        <v>78</v>
      </c>
      <c r="C64" s="225"/>
      <c r="D64" s="225"/>
      <c r="E64" s="225"/>
      <c r="F64" s="225"/>
      <c r="G64" s="225"/>
      <c r="H64" s="47">
        <v>22</v>
      </c>
      <c r="I64" s="45"/>
    </row>
    <row r="65" spans="1:10" customFormat="1" x14ac:dyDescent="0.2">
      <c r="A65" s="19"/>
      <c r="B65" s="250" t="s">
        <v>79</v>
      </c>
      <c r="C65" s="250"/>
      <c r="D65" s="250"/>
      <c r="E65" s="250"/>
      <c r="F65" s="250"/>
      <c r="G65" s="250"/>
      <c r="H65" s="48">
        <v>0.06</v>
      </c>
      <c r="I65" s="49"/>
    </row>
    <row r="66" spans="1:10" customFormat="1" x14ac:dyDescent="0.2">
      <c r="A66" s="19" t="s">
        <v>8</v>
      </c>
      <c r="B66" s="222" t="s">
        <v>80</v>
      </c>
      <c r="C66" s="222"/>
      <c r="D66" s="222"/>
      <c r="E66" s="222"/>
      <c r="F66" s="222"/>
      <c r="G66" s="222"/>
      <c r="H66" s="222"/>
      <c r="I66" s="32">
        <f>($H$67*$H$68)*(1-$H$69)</f>
        <v>210.98880000000003</v>
      </c>
    </row>
    <row r="67" spans="1:10" customFormat="1" x14ac:dyDescent="0.2">
      <c r="A67" s="19"/>
      <c r="B67" s="225" t="s">
        <v>183</v>
      </c>
      <c r="C67" s="225"/>
      <c r="D67" s="225"/>
      <c r="E67" s="225"/>
      <c r="F67" s="225"/>
      <c r="G67" s="225"/>
      <c r="H67" s="44">
        <v>11.84</v>
      </c>
      <c r="I67" s="45" t="s">
        <v>7</v>
      </c>
    </row>
    <row r="68" spans="1:10" customFormat="1" x14ac:dyDescent="0.2">
      <c r="A68" s="50"/>
      <c r="B68" s="225" t="s">
        <v>83</v>
      </c>
      <c r="C68" s="225"/>
      <c r="D68" s="225"/>
      <c r="E68" s="225"/>
      <c r="F68" s="225"/>
      <c r="G68" s="225"/>
      <c r="H68" s="47">
        <v>22</v>
      </c>
      <c r="I68" s="45"/>
    </row>
    <row r="69" spans="1:10" customFormat="1" x14ac:dyDescent="0.2">
      <c r="A69" s="50"/>
      <c r="B69" s="225" t="s">
        <v>84</v>
      </c>
      <c r="C69" s="225"/>
      <c r="D69" s="225"/>
      <c r="E69" s="225"/>
      <c r="F69" s="225"/>
      <c r="G69" s="225"/>
      <c r="H69" s="51">
        <v>0.19</v>
      </c>
      <c r="I69" s="45"/>
    </row>
    <row r="70" spans="1:10" customFormat="1" x14ac:dyDescent="0.2">
      <c r="A70" s="19" t="s">
        <v>11</v>
      </c>
      <c r="B70" s="241" t="s">
        <v>85</v>
      </c>
      <c r="C70" s="241"/>
      <c r="D70" s="241"/>
      <c r="E70" s="241"/>
      <c r="F70" s="241"/>
      <c r="G70" s="241"/>
      <c r="H70" s="241"/>
      <c r="I70" s="53">
        <v>0</v>
      </c>
    </row>
    <row r="71" spans="1:10" customFormat="1" x14ac:dyDescent="0.2">
      <c r="A71" s="19" t="s">
        <v>14</v>
      </c>
      <c r="B71" s="222" t="s">
        <v>86</v>
      </c>
      <c r="C71" s="222"/>
      <c r="D71" s="222"/>
      <c r="E71" s="222"/>
      <c r="F71" s="222"/>
      <c r="G71" s="222"/>
      <c r="H71" s="222"/>
      <c r="I71" s="54">
        <v>19.420000000000002</v>
      </c>
    </row>
    <row r="72" spans="1:10" customFormat="1" x14ac:dyDescent="0.2">
      <c r="A72" s="19" t="s">
        <v>16</v>
      </c>
      <c r="B72" s="241" t="s">
        <v>184</v>
      </c>
      <c r="C72" s="241"/>
      <c r="D72" s="241"/>
      <c r="E72" s="241"/>
      <c r="F72" s="241"/>
      <c r="G72" s="241"/>
      <c r="H72" s="241"/>
      <c r="I72" s="53">
        <v>148</v>
      </c>
    </row>
    <row r="73" spans="1:10" customFormat="1" x14ac:dyDescent="0.2">
      <c r="A73" s="19" t="s">
        <v>65</v>
      </c>
      <c r="B73" s="241" t="s">
        <v>85</v>
      </c>
      <c r="C73" s="241"/>
      <c r="D73" s="241"/>
      <c r="E73" s="241"/>
      <c r="F73" s="241"/>
      <c r="G73" s="241"/>
      <c r="H73" s="241"/>
      <c r="I73" s="55" t="s">
        <v>7</v>
      </c>
    </row>
    <row r="74" spans="1:10" customFormat="1" x14ac:dyDescent="0.2">
      <c r="A74" s="56"/>
      <c r="B74" s="228" t="s">
        <v>43</v>
      </c>
      <c r="C74" s="228"/>
      <c r="D74" s="228"/>
      <c r="E74" s="228"/>
      <c r="F74" s="228"/>
      <c r="G74" s="228"/>
      <c r="H74" s="228"/>
      <c r="I74" s="38">
        <f>SUM(I61:I73)</f>
        <v>507.19880000000006</v>
      </c>
    </row>
    <row r="75" spans="1:10" customFormat="1" x14ac:dyDescent="0.2">
      <c r="A75" s="219"/>
      <c r="B75" s="219"/>
      <c r="C75" s="219"/>
      <c r="D75" s="219"/>
      <c r="E75" s="219"/>
      <c r="F75" s="219"/>
      <c r="G75" s="219"/>
      <c r="H75" s="219"/>
      <c r="I75" s="219"/>
    </row>
    <row r="76" spans="1:10" customFormat="1" ht="39" customHeight="1" x14ac:dyDescent="0.2">
      <c r="A76" s="225" t="s">
        <v>87</v>
      </c>
      <c r="B76" s="225"/>
      <c r="C76" s="225"/>
      <c r="D76" s="225"/>
      <c r="E76" s="225"/>
      <c r="F76" s="225"/>
      <c r="G76" s="225"/>
      <c r="H76" s="225"/>
      <c r="I76" s="225"/>
    </row>
    <row r="77" spans="1:10" customFormat="1" x14ac:dyDescent="0.2">
      <c r="A77" s="219"/>
      <c r="B77" s="219"/>
      <c r="C77" s="219"/>
      <c r="D77" s="219"/>
      <c r="E77" s="219"/>
      <c r="F77" s="219"/>
      <c r="G77" s="219"/>
      <c r="H77" s="219"/>
      <c r="I77" s="219"/>
    </row>
    <row r="78" spans="1:10" customFormat="1" ht="15.75" x14ac:dyDescent="0.2">
      <c r="A78" s="235" t="s">
        <v>88</v>
      </c>
      <c r="B78" s="235"/>
      <c r="C78" s="235"/>
      <c r="D78" s="235"/>
      <c r="E78" s="235"/>
      <c r="F78" s="235"/>
      <c r="G78" s="235"/>
      <c r="H78" s="235"/>
      <c r="I78" s="235"/>
    </row>
    <row r="79" spans="1:10" customFormat="1" ht="15" x14ac:dyDescent="0.2">
      <c r="A79" s="12">
        <v>2</v>
      </c>
      <c r="B79" s="240" t="s">
        <v>89</v>
      </c>
      <c r="C79" s="240"/>
      <c r="D79" s="240"/>
      <c r="E79" s="240"/>
      <c r="F79" s="240"/>
      <c r="G79" s="240"/>
      <c r="H79" s="240"/>
      <c r="I79" s="12" t="s">
        <v>49</v>
      </c>
      <c r="J79" s="6"/>
    </row>
    <row r="80" spans="1:10" customFormat="1" x14ac:dyDescent="0.2">
      <c r="A80" s="2" t="s">
        <v>47</v>
      </c>
      <c r="B80" s="222" t="s">
        <v>48</v>
      </c>
      <c r="C80" s="222"/>
      <c r="D80" s="222"/>
      <c r="E80" s="222"/>
      <c r="F80" s="222"/>
      <c r="G80" s="222"/>
      <c r="H80" s="222"/>
      <c r="I80" s="5">
        <f>I42</f>
        <v>64.55</v>
      </c>
      <c r="J80" s="6"/>
    </row>
    <row r="81" spans="1:10" customFormat="1" x14ac:dyDescent="0.2">
      <c r="A81" s="2" t="s">
        <v>55</v>
      </c>
      <c r="B81" s="222" t="s">
        <v>56</v>
      </c>
      <c r="C81" s="222"/>
      <c r="D81" s="222"/>
      <c r="E81" s="222"/>
      <c r="F81" s="222"/>
      <c r="G81" s="222"/>
      <c r="H81" s="222"/>
      <c r="I81" s="5">
        <f>I55</f>
        <v>207.63</v>
      </c>
      <c r="J81" s="6"/>
    </row>
    <row r="82" spans="1:10" customFormat="1" x14ac:dyDescent="0.2">
      <c r="A82" s="2" t="s">
        <v>73</v>
      </c>
      <c r="B82" s="222" t="s">
        <v>74</v>
      </c>
      <c r="C82" s="222"/>
      <c r="D82" s="222"/>
      <c r="E82" s="222"/>
      <c r="F82" s="222"/>
      <c r="G82" s="222"/>
      <c r="H82" s="222"/>
      <c r="I82" s="5">
        <f>I74</f>
        <v>507.19880000000006</v>
      </c>
      <c r="J82" s="6"/>
    </row>
    <row r="83" spans="1:10" customFormat="1" x14ac:dyDescent="0.2">
      <c r="A83" s="242" t="s">
        <v>43</v>
      </c>
      <c r="B83" s="242"/>
      <c r="C83" s="242"/>
      <c r="D83" s="242"/>
      <c r="E83" s="242"/>
      <c r="F83" s="242"/>
      <c r="G83" s="242"/>
      <c r="H83" s="242"/>
      <c r="I83" s="57">
        <f>SUM(I80:I82)</f>
        <v>779.37880000000007</v>
      </c>
      <c r="J83" s="6"/>
    </row>
    <row r="84" spans="1:10" customFormat="1" x14ac:dyDescent="0.2">
      <c r="A84" s="219"/>
      <c r="B84" s="219"/>
      <c r="C84" s="219"/>
      <c r="D84" s="219"/>
      <c r="E84" s="219"/>
      <c r="F84" s="219"/>
      <c r="G84" s="219"/>
      <c r="H84" s="219"/>
      <c r="I84" s="219"/>
      <c r="J84" s="6"/>
    </row>
    <row r="85" spans="1:10" s="6" customFormat="1" ht="15.75" x14ac:dyDescent="0.2">
      <c r="A85" s="237" t="s">
        <v>90</v>
      </c>
      <c r="B85" s="237"/>
      <c r="C85" s="237"/>
      <c r="D85" s="237"/>
      <c r="E85" s="237"/>
      <c r="F85" s="237"/>
      <c r="G85" s="237"/>
      <c r="H85" s="237"/>
      <c r="I85" s="237"/>
    </row>
    <row r="86" spans="1:10" s="6" customFormat="1" ht="15" x14ac:dyDescent="0.2">
      <c r="A86" s="43">
        <v>3</v>
      </c>
      <c r="B86" s="239" t="s">
        <v>91</v>
      </c>
      <c r="C86" s="239"/>
      <c r="D86" s="239"/>
      <c r="E86" s="239"/>
      <c r="F86" s="239"/>
      <c r="G86" s="239"/>
      <c r="H86" s="239"/>
      <c r="I86" s="43" t="s">
        <v>92</v>
      </c>
    </row>
    <row r="87" spans="1:10" s="6" customFormat="1" ht="52.5" customHeight="1" x14ac:dyDescent="0.2">
      <c r="A87" s="19" t="s">
        <v>5</v>
      </c>
      <c r="B87" s="249" t="s">
        <v>93</v>
      </c>
      <c r="C87" s="249"/>
      <c r="D87" s="249"/>
      <c r="E87" s="249"/>
      <c r="F87" s="249"/>
      <c r="G87" s="249"/>
      <c r="H87" s="249"/>
      <c r="I87" s="58">
        <f>ROUND((($I$32/12)+($I$38/12)+($I$33/12/12)+($I$39/12))*(30/30)*0.05,2)</f>
        <v>2.65</v>
      </c>
    </row>
    <row r="88" spans="1:10" s="6" customFormat="1" ht="12.75" x14ac:dyDescent="0.2">
      <c r="A88" s="19" t="s">
        <v>8</v>
      </c>
      <c r="B88" s="241" t="s">
        <v>94</v>
      </c>
      <c r="C88" s="241"/>
      <c r="D88" s="241"/>
      <c r="E88" s="241"/>
      <c r="F88" s="241"/>
      <c r="G88" s="241"/>
      <c r="H88" s="241"/>
      <c r="I88" s="58">
        <f>ROUND($H$54*I87,2)</f>
        <v>0.21</v>
      </c>
    </row>
    <row r="89" spans="1:10" s="6" customFormat="1" ht="32.25" customHeight="1" x14ac:dyDescent="0.2">
      <c r="A89" s="19" t="s">
        <v>11</v>
      </c>
      <c r="B89" s="222" t="s">
        <v>95</v>
      </c>
      <c r="C89" s="222"/>
      <c r="D89" s="222"/>
      <c r="E89" s="222"/>
      <c r="F89" s="222"/>
      <c r="G89" s="222"/>
      <c r="H89" s="222"/>
      <c r="I89" s="58">
        <f>ROUND(((7/30)/$H$11)*$I$32*0.9,2)</f>
        <v>10.29</v>
      </c>
    </row>
    <row r="90" spans="1:10" s="6" customFormat="1" ht="12.75" x14ac:dyDescent="0.2">
      <c r="A90" s="19" t="s">
        <v>14</v>
      </c>
      <c r="B90" s="241" t="s">
        <v>96</v>
      </c>
      <c r="C90" s="241"/>
      <c r="D90" s="241"/>
      <c r="E90" s="241"/>
      <c r="F90" s="241"/>
      <c r="G90" s="241"/>
      <c r="H90" s="241"/>
      <c r="I90" s="58">
        <f>ROUND($H$55*I89,2)</f>
        <v>3.63</v>
      </c>
    </row>
    <row r="91" spans="1:10" s="6" customFormat="1" ht="64.5" customHeight="1" x14ac:dyDescent="0.2">
      <c r="A91" s="19" t="s">
        <v>16</v>
      </c>
      <c r="B91" s="222" t="s">
        <v>97</v>
      </c>
      <c r="C91" s="222"/>
      <c r="D91" s="222"/>
      <c r="E91" s="222"/>
      <c r="F91" s="222"/>
      <c r="G91" s="222"/>
      <c r="H91" s="59">
        <v>0.04</v>
      </c>
      <c r="I91" s="58">
        <f>ROUND($I$32*H91,2)</f>
        <v>23.53</v>
      </c>
    </row>
    <row r="92" spans="1:10" s="6" customFormat="1" ht="12.75" x14ac:dyDescent="0.2">
      <c r="A92" s="228" t="s">
        <v>43</v>
      </c>
      <c r="B92" s="228"/>
      <c r="C92" s="228"/>
      <c r="D92" s="228"/>
      <c r="E92" s="228"/>
      <c r="F92" s="228"/>
      <c r="G92" s="228"/>
      <c r="H92" s="228"/>
      <c r="I92" s="38">
        <f>SUM(I87:I91)</f>
        <v>40.31</v>
      </c>
    </row>
    <row r="93" spans="1:10" s="6" customFormat="1" x14ac:dyDescent="0.2">
      <c r="A93" s="212"/>
      <c r="B93" s="212"/>
      <c r="C93" s="212"/>
      <c r="D93" s="212"/>
      <c r="E93" s="212"/>
      <c r="F93" s="212"/>
      <c r="G93" s="212"/>
      <c r="H93" s="212"/>
      <c r="I93" s="212"/>
    </row>
    <row r="94" spans="1:10" customFormat="1" ht="15.75" x14ac:dyDescent="0.2">
      <c r="A94" s="235" t="s">
        <v>98</v>
      </c>
      <c r="B94" s="235"/>
      <c r="C94" s="235"/>
      <c r="D94" s="235"/>
      <c r="E94" s="235"/>
      <c r="F94" s="235"/>
      <c r="G94" s="235"/>
      <c r="H94" s="235"/>
      <c r="I94" s="235"/>
      <c r="J94" s="6"/>
    </row>
    <row r="95" spans="1:10" customFormat="1" ht="39" customHeight="1" x14ac:dyDescent="0.2">
      <c r="A95" s="246" t="s">
        <v>99</v>
      </c>
      <c r="B95" s="246"/>
      <c r="C95" s="246"/>
      <c r="D95" s="246"/>
      <c r="E95" s="246"/>
      <c r="F95" s="246"/>
      <c r="G95" s="246"/>
      <c r="H95" s="246"/>
      <c r="I95" s="246"/>
    </row>
    <row r="96" spans="1:10" customFormat="1" ht="15" x14ac:dyDescent="0.2">
      <c r="A96" s="247" t="s">
        <v>100</v>
      </c>
      <c r="B96" s="247"/>
      <c r="C96" s="247"/>
      <c r="D96" s="247"/>
      <c r="E96" s="247"/>
      <c r="F96" s="247"/>
      <c r="G96" s="247"/>
      <c r="H96" s="247"/>
      <c r="I96" s="60">
        <f>I32+I38+I39</f>
        <v>635.90472727272731</v>
      </c>
    </row>
    <row r="97" spans="1:9" customFormat="1" ht="15" x14ac:dyDescent="0.2">
      <c r="A97" s="248" t="s">
        <v>101</v>
      </c>
      <c r="B97" s="248"/>
      <c r="C97" s="248"/>
      <c r="D97" s="248"/>
      <c r="E97" s="248"/>
      <c r="F97" s="248"/>
      <c r="G97" s="248"/>
      <c r="H97" s="248"/>
      <c r="I97" s="248"/>
    </row>
    <row r="98" spans="1:9" customFormat="1" ht="15" x14ac:dyDescent="0.25">
      <c r="A98" s="61" t="s">
        <v>102</v>
      </c>
      <c r="B98" s="239" t="s">
        <v>103</v>
      </c>
      <c r="C98" s="239"/>
      <c r="D98" s="239"/>
      <c r="E98" s="239"/>
      <c r="F98" s="239"/>
      <c r="G98" s="239"/>
      <c r="H98" s="239"/>
      <c r="I98" s="61" t="s">
        <v>49</v>
      </c>
    </row>
    <row r="99" spans="1:9" customFormat="1" ht="33.75" customHeight="1" x14ac:dyDescent="0.25">
      <c r="A99" s="62" t="s">
        <v>5</v>
      </c>
      <c r="B99" s="222" t="s">
        <v>104</v>
      </c>
      <c r="C99" s="222"/>
      <c r="D99" s="222"/>
      <c r="E99" s="222"/>
      <c r="F99" s="222"/>
      <c r="G99" s="222"/>
      <c r="H99" s="222"/>
      <c r="I99" s="63">
        <f>I96/12</f>
        <v>52.992060606060612</v>
      </c>
    </row>
    <row r="100" spans="1:9" customFormat="1" x14ac:dyDescent="0.2">
      <c r="A100" s="64" t="s">
        <v>8</v>
      </c>
      <c r="B100" s="241" t="s">
        <v>105</v>
      </c>
      <c r="C100" s="241"/>
      <c r="D100" s="241"/>
      <c r="E100" s="241"/>
      <c r="F100" s="241"/>
      <c r="G100" s="241"/>
      <c r="H100" s="241"/>
      <c r="I100" s="32">
        <f>ROUND((1.3/30)/12*($I$96),2)</f>
        <v>2.2999999999999998</v>
      </c>
    </row>
    <row r="101" spans="1:9" customFormat="1" x14ac:dyDescent="0.2">
      <c r="A101" s="64" t="s">
        <v>11</v>
      </c>
      <c r="B101" s="241" t="s">
        <v>106</v>
      </c>
      <c r="C101" s="241"/>
      <c r="D101" s="241"/>
      <c r="E101" s="241"/>
      <c r="F101" s="241"/>
      <c r="G101" s="241"/>
      <c r="H101" s="241"/>
      <c r="I101" s="32">
        <f>ROUND((5/30)/12*0.015*($I$96),2)</f>
        <v>0.13</v>
      </c>
    </row>
    <row r="102" spans="1:9" customFormat="1" ht="31.5" customHeight="1" x14ac:dyDescent="0.2">
      <c r="A102" s="64" t="s">
        <v>14</v>
      </c>
      <c r="B102" s="222" t="s">
        <v>107</v>
      </c>
      <c r="C102" s="222"/>
      <c r="D102" s="222"/>
      <c r="E102" s="222"/>
      <c r="F102" s="222"/>
      <c r="G102" s="222"/>
      <c r="H102" s="222"/>
      <c r="I102" s="32">
        <f>ROUND(((15/30)/12)*0.0078*($I$96),2)</f>
        <v>0.21</v>
      </c>
    </row>
    <row r="103" spans="1:9" customFormat="1" x14ac:dyDescent="0.2">
      <c r="A103" s="64" t="s">
        <v>16</v>
      </c>
      <c r="B103" s="222" t="s">
        <v>108</v>
      </c>
      <c r="C103" s="222"/>
      <c r="D103" s="222"/>
      <c r="E103" s="222"/>
      <c r="F103" s="222"/>
      <c r="G103" s="222"/>
      <c r="H103" s="222"/>
      <c r="I103" s="32">
        <f>ROUND((1+1/3)/12*(4/12)*0.02*($I$31),2)</f>
        <v>0.12</v>
      </c>
    </row>
    <row r="104" spans="1:9" customFormat="1" x14ac:dyDescent="0.2">
      <c r="A104" s="64" t="s">
        <v>65</v>
      </c>
      <c r="B104" s="241" t="s">
        <v>109</v>
      </c>
      <c r="C104" s="241"/>
      <c r="D104" s="241"/>
      <c r="E104" s="241"/>
      <c r="F104" s="241"/>
      <c r="G104" s="241"/>
      <c r="H104" s="241"/>
      <c r="I104" s="65">
        <f>ROUND(((3/30)/12)*($I$96),2)</f>
        <v>5.3</v>
      </c>
    </row>
    <row r="105" spans="1:9" customFormat="1" x14ac:dyDescent="0.2">
      <c r="A105" s="228" t="s">
        <v>43</v>
      </c>
      <c r="B105" s="228"/>
      <c r="C105" s="228"/>
      <c r="D105" s="228"/>
      <c r="E105" s="228"/>
      <c r="F105" s="228"/>
      <c r="G105" s="228"/>
      <c r="H105" s="228"/>
      <c r="I105" s="66">
        <f>SUM(I99:I104)</f>
        <v>61.052060606060607</v>
      </c>
    </row>
    <row r="106" spans="1:9" customFormat="1" x14ac:dyDescent="0.2">
      <c r="A106" s="64" t="s">
        <v>67</v>
      </c>
      <c r="B106" s="222" t="s">
        <v>110</v>
      </c>
      <c r="C106" s="222"/>
      <c r="D106" s="222"/>
      <c r="E106" s="222"/>
      <c r="F106" s="222"/>
      <c r="G106" s="222"/>
      <c r="H106" s="222"/>
      <c r="I106" s="25">
        <f>ROUND(H55*I105,2)</f>
        <v>21.55</v>
      </c>
    </row>
    <row r="107" spans="1:9" customFormat="1" x14ac:dyDescent="0.2">
      <c r="A107" s="228" t="s">
        <v>43</v>
      </c>
      <c r="B107" s="228"/>
      <c r="C107" s="228"/>
      <c r="D107" s="228"/>
      <c r="E107" s="228"/>
      <c r="F107" s="228"/>
      <c r="G107" s="228"/>
      <c r="H107" s="228"/>
      <c r="I107" s="38">
        <f>SUM(I105:I106)</f>
        <v>82.602060606060604</v>
      </c>
    </row>
    <row r="108" spans="1:9" customFormat="1" x14ac:dyDescent="0.2">
      <c r="A108" s="212"/>
      <c r="B108" s="212"/>
      <c r="C108" s="212"/>
      <c r="D108" s="212"/>
      <c r="E108" s="212"/>
      <c r="F108" s="212"/>
      <c r="G108" s="212"/>
      <c r="H108" s="212"/>
      <c r="I108" s="212"/>
    </row>
    <row r="109" spans="1:9" customFormat="1" ht="15" x14ac:dyDescent="0.2">
      <c r="A109" s="244" t="s">
        <v>111</v>
      </c>
      <c r="B109" s="244"/>
      <c r="C109" s="244"/>
      <c r="D109" s="244"/>
      <c r="E109" s="244"/>
      <c r="F109" s="244"/>
      <c r="G109" s="244"/>
      <c r="H109" s="244"/>
      <c r="I109" s="244"/>
    </row>
    <row r="110" spans="1:9" customFormat="1" ht="15" x14ac:dyDescent="0.2">
      <c r="A110" s="43" t="s">
        <v>112</v>
      </c>
      <c r="B110" s="239" t="s">
        <v>113</v>
      </c>
      <c r="C110" s="239"/>
      <c r="D110" s="239"/>
      <c r="E110" s="239"/>
      <c r="F110" s="239"/>
      <c r="G110" s="239"/>
      <c r="H110" s="239"/>
      <c r="I110" s="17" t="s">
        <v>49</v>
      </c>
    </row>
    <row r="111" spans="1:9" customFormat="1" x14ac:dyDescent="0.2">
      <c r="A111" s="19" t="s">
        <v>5</v>
      </c>
      <c r="B111" s="241" t="s">
        <v>114</v>
      </c>
      <c r="C111" s="241"/>
      <c r="D111" s="241"/>
      <c r="E111" s="241"/>
      <c r="F111" s="241"/>
      <c r="G111" s="241"/>
      <c r="H111" s="241"/>
      <c r="I111" s="53">
        <v>0</v>
      </c>
    </row>
    <row r="112" spans="1:9" customFormat="1" x14ac:dyDescent="0.2">
      <c r="A112" s="245" t="s">
        <v>43</v>
      </c>
      <c r="B112" s="245"/>
      <c r="C112" s="245"/>
      <c r="D112" s="245"/>
      <c r="E112" s="245"/>
      <c r="F112" s="245"/>
      <c r="G112" s="245"/>
      <c r="H112" s="245"/>
      <c r="I112" s="53">
        <v>0</v>
      </c>
    </row>
    <row r="113" spans="1:10" customFormat="1" x14ac:dyDescent="0.2">
      <c r="A113" s="64" t="s">
        <v>8</v>
      </c>
      <c r="B113" s="222" t="s">
        <v>115</v>
      </c>
      <c r="C113" s="222"/>
      <c r="D113" s="222"/>
      <c r="E113" s="222"/>
      <c r="F113" s="222"/>
      <c r="G113" s="222"/>
      <c r="H113" s="222"/>
      <c r="I113" s="67">
        <v>0</v>
      </c>
    </row>
    <row r="114" spans="1:10" customFormat="1" x14ac:dyDescent="0.2">
      <c r="A114" s="228" t="s">
        <v>43</v>
      </c>
      <c r="B114" s="228"/>
      <c r="C114" s="228"/>
      <c r="D114" s="228"/>
      <c r="E114" s="228"/>
      <c r="F114" s="228"/>
      <c r="G114" s="228"/>
      <c r="H114" s="228"/>
      <c r="I114" s="38">
        <v>0</v>
      </c>
    </row>
    <row r="115" spans="1:10" customFormat="1" x14ac:dyDescent="0.2">
      <c r="A115" s="212"/>
      <c r="B115" s="212"/>
      <c r="C115" s="212"/>
      <c r="D115" s="212"/>
      <c r="E115" s="212"/>
      <c r="F115" s="212"/>
      <c r="G115" s="212"/>
      <c r="H115" s="212"/>
      <c r="I115" s="212"/>
    </row>
    <row r="116" spans="1:10" customFormat="1" ht="36.75" customHeight="1" x14ac:dyDescent="0.2">
      <c r="A116" s="243" t="s">
        <v>116</v>
      </c>
      <c r="B116" s="243"/>
      <c r="C116" s="243"/>
      <c r="D116" s="243"/>
      <c r="E116" s="243"/>
      <c r="F116" s="243"/>
      <c r="G116" s="243"/>
      <c r="H116" s="243"/>
      <c r="I116" s="243"/>
    </row>
    <row r="117" spans="1:10" customFormat="1" x14ac:dyDescent="0.2">
      <c r="A117" s="212"/>
      <c r="B117" s="212"/>
      <c r="C117" s="212"/>
      <c r="D117" s="212"/>
      <c r="E117" s="212"/>
      <c r="F117" s="212"/>
      <c r="G117" s="212"/>
      <c r="H117" s="212"/>
      <c r="I117" s="212"/>
    </row>
    <row r="118" spans="1:10" customFormat="1" ht="15.75" x14ac:dyDescent="0.2">
      <c r="A118" s="235" t="s">
        <v>117</v>
      </c>
      <c r="B118" s="235"/>
      <c r="C118" s="235"/>
      <c r="D118" s="235"/>
      <c r="E118" s="235"/>
      <c r="F118" s="235"/>
      <c r="G118" s="235"/>
      <c r="H118" s="235"/>
      <c r="I118" s="235"/>
    </row>
    <row r="119" spans="1:10" customFormat="1" ht="15" x14ac:dyDescent="0.2">
      <c r="A119" s="12">
        <v>4</v>
      </c>
      <c r="B119" s="239" t="s">
        <v>118</v>
      </c>
      <c r="C119" s="239"/>
      <c r="D119" s="239"/>
      <c r="E119" s="239"/>
      <c r="F119" s="239"/>
      <c r="G119" s="239"/>
      <c r="H119" s="239"/>
      <c r="I119" s="17" t="s">
        <v>49</v>
      </c>
    </row>
    <row r="120" spans="1:10" customFormat="1" x14ac:dyDescent="0.2">
      <c r="A120" s="2" t="s">
        <v>102</v>
      </c>
      <c r="B120" s="241" t="s">
        <v>119</v>
      </c>
      <c r="C120" s="241"/>
      <c r="D120" s="241"/>
      <c r="E120" s="241"/>
      <c r="F120" s="241"/>
      <c r="G120" s="241"/>
      <c r="H120" s="241"/>
      <c r="I120" s="53">
        <f>I107</f>
        <v>82.602060606060604</v>
      </c>
    </row>
    <row r="121" spans="1:10" customFormat="1" x14ac:dyDescent="0.2">
      <c r="A121" s="2" t="s">
        <v>112</v>
      </c>
      <c r="B121" s="241" t="s">
        <v>120</v>
      </c>
      <c r="C121" s="241"/>
      <c r="D121" s="241"/>
      <c r="E121" s="241"/>
      <c r="F121" s="241"/>
      <c r="G121" s="241"/>
      <c r="H121" s="241"/>
      <c r="I121" s="53">
        <v>0</v>
      </c>
    </row>
    <row r="122" spans="1:10" customFormat="1" x14ac:dyDescent="0.2">
      <c r="A122" s="242" t="s">
        <v>43</v>
      </c>
      <c r="B122" s="242"/>
      <c r="C122" s="242"/>
      <c r="D122" s="242"/>
      <c r="E122" s="242"/>
      <c r="F122" s="242"/>
      <c r="G122" s="242"/>
      <c r="H122" s="242"/>
      <c r="I122" s="38">
        <f>SUM(I120:I121)</f>
        <v>82.602060606060604</v>
      </c>
    </row>
    <row r="123" spans="1:10" customFormat="1" x14ac:dyDescent="0.2">
      <c r="A123" s="219"/>
      <c r="B123" s="219"/>
      <c r="C123" s="219"/>
      <c r="D123" s="219"/>
      <c r="E123" s="219"/>
      <c r="F123" s="219"/>
      <c r="G123" s="219"/>
      <c r="H123" s="219"/>
      <c r="I123" s="219"/>
    </row>
    <row r="124" spans="1:10" customFormat="1" ht="15.75" x14ac:dyDescent="0.2">
      <c r="A124" s="235" t="s">
        <v>121</v>
      </c>
      <c r="B124" s="235"/>
      <c r="C124" s="235"/>
      <c r="D124" s="235"/>
      <c r="E124" s="235"/>
      <c r="F124" s="235"/>
      <c r="G124" s="235"/>
      <c r="H124" s="235"/>
      <c r="I124" s="235"/>
    </row>
    <row r="125" spans="1:10" customFormat="1" ht="15" x14ac:dyDescent="0.2">
      <c r="A125" s="43">
        <v>5</v>
      </c>
      <c r="B125" s="240" t="s">
        <v>122</v>
      </c>
      <c r="C125" s="240"/>
      <c r="D125" s="240"/>
      <c r="E125" s="240"/>
      <c r="F125" s="240"/>
      <c r="G125" s="240"/>
      <c r="H125" s="240"/>
      <c r="I125" s="43" t="s">
        <v>49</v>
      </c>
    </row>
    <row r="126" spans="1:10" customFormat="1" x14ac:dyDescent="0.2">
      <c r="A126" s="19" t="s">
        <v>5</v>
      </c>
      <c r="B126" s="222" t="s">
        <v>123</v>
      </c>
      <c r="C126" s="222"/>
      <c r="D126" s="222"/>
      <c r="E126" s="222"/>
      <c r="F126" s="222"/>
      <c r="G126" s="222"/>
      <c r="H126" s="222"/>
      <c r="I126" s="54">
        <f>Uniformes!G12</f>
        <v>11.066666666666666</v>
      </c>
    </row>
    <row r="127" spans="1:10" customFormat="1" x14ac:dyDescent="0.2">
      <c r="A127" s="19" t="s">
        <v>8</v>
      </c>
      <c r="B127" s="222" t="s">
        <v>124</v>
      </c>
      <c r="C127" s="222"/>
      <c r="D127" s="222"/>
      <c r="E127" s="222"/>
      <c r="F127" s="222"/>
      <c r="G127" s="222"/>
      <c r="H127" s="222"/>
      <c r="I127" s="54">
        <v>0</v>
      </c>
      <c r="J127" s="6"/>
    </row>
    <row r="128" spans="1:10" customFormat="1" x14ac:dyDescent="0.2">
      <c r="A128" s="19" t="s">
        <v>11</v>
      </c>
      <c r="B128" s="222" t="s">
        <v>125</v>
      </c>
      <c r="C128" s="222"/>
      <c r="D128" s="222"/>
      <c r="E128" s="222"/>
      <c r="F128" s="222"/>
      <c r="G128" s="222"/>
      <c r="H128" s="222"/>
      <c r="I128" s="54">
        <v>0</v>
      </c>
      <c r="J128" s="6"/>
    </row>
    <row r="129" spans="1:10" customFormat="1" x14ac:dyDescent="0.2">
      <c r="A129" s="19" t="s">
        <v>14</v>
      </c>
      <c r="B129" s="222" t="s">
        <v>126</v>
      </c>
      <c r="C129" s="222"/>
      <c r="D129" s="222"/>
      <c r="E129" s="222"/>
      <c r="F129" s="222"/>
      <c r="G129" s="222"/>
      <c r="H129" s="222"/>
      <c r="I129" s="54">
        <v>0</v>
      </c>
      <c r="J129" s="6"/>
    </row>
    <row r="130" spans="1:10" customFormat="1" x14ac:dyDescent="0.2">
      <c r="A130" s="228" t="s">
        <v>43</v>
      </c>
      <c r="B130" s="228"/>
      <c r="C130" s="228"/>
      <c r="D130" s="228"/>
      <c r="E130" s="228"/>
      <c r="F130" s="228"/>
      <c r="G130" s="228"/>
      <c r="H130" s="228"/>
      <c r="I130" s="57">
        <f>SUM(I126:I129)</f>
        <v>11.066666666666666</v>
      </c>
      <c r="J130" s="6"/>
    </row>
    <row r="131" spans="1:10" customFormat="1" x14ac:dyDescent="0.2">
      <c r="A131" s="219"/>
      <c r="B131" s="219"/>
      <c r="C131" s="219"/>
      <c r="D131" s="219"/>
      <c r="E131" s="219"/>
      <c r="F131" s="219"/>
      <c r="G131" s="219"/>
      <c r="H131" s="219"/>
      <c r="I131" s="219"/>
      <c r="J131" s="6"/>
    </row>
    <row r="132" spans="1:10" customFormat="1" x14ac:dyDescent="0.2">
      <c r="A132" s="238" t="s">
        <v>127</v>
      </c>
      <c r="B132" s="238"/>
      <c r="C132" s="238"/>
      <c r="D132" s="238"/>
      <c r="E132" s="238"/>
      <c r="F132" s="238"/>
      <c r="G132" s="238"/>
      <c r="H132" s="238"/>
      <c r="I132" s="238"/>
      <c r="J132" s="6"/>
    </row>
    <row r="133" spans="1:10" customFormat="1" ht="18.75" x14ac:dyDescent="0.2">
      <c r="A133" s="68"/>
      <c r="B133" s="69"/>
      <c r="C133" s="69"/>
      <c r="D133" s="69"/>
      <c r="E133" s="69"/>
      <c r="F133" s="69"/>
      <c r="G133" s="69"/>
      <c r="H133" s="69"/>
      <c r="I133" s="70"/>
      <c r="J133" s="6"/>
    </row>
    <row r="134" spans="1:10" s="6" customFormat="1" ht="15.75" x14ac:dyDescent="0.2">
      <c r="A134" s="237" t="s">
        <v>128</v>
      </c>
      <c r="B134" s="237"/>
      <c r="C134" s="237"/>
      <c r="D134" s="237"/>
      <c r="E134" s="237"/>
      <c r="F134" s="237"/>
      <c r="G134" s="237"/>
      <c r="H134" s="237"/>
      <c r="I134" s="237"/>
    </row>
    <row r="135" spans="1:10" customFormat="1" ht="30" x14ac:dyDescent="0.2">
      <c r="A135" s="43">
        <v>6</v>
      </c>
      <c r="B135" s="239" t="s">
        <v>129</v>
      </c>
      <c r="C135" s="239"/>
      <c r="D135" s="239"/>
      <c r="E135" s="239"/>
      <c r="F135" s="239"/>
      <c r="G135" s="239"/>
      <c r="H135" s="12" t="s">
        <v>57</v>
      </c>
      <c r="I135" s="71" t="s">
        <v>40</v>
      </c>
      <c r="J135" s="6"/>
    </row>
    <row r="136" spans="1:10" customFormat="1" ht="53.25" customHeight="1" x14ac:dyDescent="0.2">
      <c r="A136" s="236" t="s">
        <v>130</v>
      </c>
      <c r="B136" s="236"/>
      <c r="C136" s="236"/>
      <c r="D136" s="236"/>
      <c r="E136" s="236"/>
      <c r="F136" s="236"/>
      <c r="G136" s="236"/>
      <c r="H136" s="72" t="s">
        <v>7</v>
      </c>
      <c r="I136" s="73">
        <f>SUM(I32+I83+I92+I122+I130)</f>
        <v>1501.5522545454546</v>
      </c>
      <c r="J136" s="6"/>
    </row>
    <row r="137" spans="1:10" customFormat="1" ht="15.75" x14ac:dyDescent="0.2">
      <c r="A137" s="1" t="s">
        <v>5</v>
      </c>
      <c r="B137" s="237" t="s">
        <v>131</v>
      </c>
      <c r="C137" s="237"/>
      <c r="D137" s="237"/>
      <c r="E137" s="237"/>
      <c r="F137" s="237"/>
      <c r="G137" s="237"/>
      <c r="H137" s="31">
        <v>0.06</v>
      </c>
      <c r="I137" s="32">
        <f>ROUND(H137*I136,2)</f>
        <v>90.09</v>
      </c>
      <c r="J137" s="6"/>
    </row>
    <row r="138" spans="1:10" customFormat="1" ht="50.25" customHeight="1" x14ac:dyDescent="0.2">
      <c r="A138" s="236" t="s">
        <v>132</v>
      </c>
      <c r="B138" s="236"/>
      <c r="C138" s="236"/>
      <c r="D138" s="236"/>
      <c r="E138" s="236"/>
      <c r="F138" s="236"/>
      <c r="G138" s="236"/>
      <c r="H138" s="74" t="s">
        <v>7</v>
      </c>
      <c r="I138" s="73">
        <f>SUM(I32+I83+I92+I122+I130+I137)</f>
        <v>1591.6422545454545</v>
      </c>
      <c r="J138" s="6"/>
    </row>
    <row r="139" spans="1:10" customFormat="1" ht="15.75" x14ac:dyDescent="0.2">
      <c r="A139" s="1" t="s">
        <v>8</v>
      </c>
      <c r="B139" s="237" t="s">
        <v>133</v>
      </c>
      <c r="C139" s="237"/>
      <c r="D139" s="237"/>
      <c r="E139" s="237"/>
      <c r="F139" s="237"/>
      <c r="G139" s="237"/>
      <c r="H139" s="31">
        <v>6.7900000000000002E-2</v>
      </c>
      <c r="I139" s="32">
        <f>ROUND(H139*I138,2)</f>
        <v>108.07</v>
      </c>
      <c r="J139" s="6"/>
    </row>
    <row r="140" spans="1:10" customFormat="1" ht="43.5" customHeight="1" x14ac:dyDescent="0.2">
      <c r="A140" s="236" t="s">
        <v>134</v>
      </c>
      <c r="B140" s="236"/>
      <c r="C140" s="236"/>
      <c r="D140" s="236"/>
      <c r="E140" s="236"/>
      <c r="F140" s="236"/>
      <c r="G140" s="236"/>
      <c r="H140" s="74" t="s">
        <v>7</v>
      </c>
      <c r="I140" s="73">
        <f>SUM(I32+I83+I92+I122+I130+I137+I139)</f>
        <v>1699.7122545454545</v>
      </c>
      <c r="J140" s="6"/>
    </row>
    <row r="141" spans="1:10" customFormat="1" ht="15.75" x14ac:dyDescent="0.2">
      <c r="A141" s="1" t="s">
        <v>11</v>
      </c>
      <c r="B141" s="237" t="s">
        <v>135</v>
      </c>
      <c r="C141" s="237"/>
      <c r="D141" s="237"/>
      <c r="E141" s="237"/>
      <c r="F141" s="237"/>
      <c r="G141" s="237"/>
      <c r="H141" s="20" t="s">
        <v>7</v>
      </c>
      <c r="I141" s="45" t="s">
        <v>7</v>
      </c>
      <c r="J141" s="6"/>
    </row>
    <row r="142" spans="1:10" customFormat="1" ht="15.75" x14ac:dyDescent="0.2">
      <c r="A142" s="19"/>
      <c r="B142" s="237" t="s">
        <v>136</v>
      </c>
      <c r="C142" s="237"/>
      <c r="D142" s="237"/>
      <c r="E142" s="237"/>
      <c r="F142" s="237"/>
      <c r="G142" s="237"/>
      <c r="H142" s="20" t="s">
        <v>7</v>
      </c>
      <c r="I142" s="45" t="s">
        <v>7</v>
      </c>
      <c r="J142" s="6"/>
    </row>
    <row r="143" spans="1:10" customFormat="1" ht="15.75" x14ac:dyDescent="0.2">
      <c r="A143" s="19"/>
      <c r="B143" s="232" t="s">
        <v>137</v>
      </c>
      <c r="C143" s="232"/>
      <c r="D143" s="232"/>
      <c r="E143" s="232"/>
      <c r="F143" s="232"/>
      <c r="G143" s="232"/>
      <c r="H143" s="75">
        <v>0.03</v>
      </c>
      <c r="I143" s="65">
        <f>ROUND(($I$140/(1-$H$152))*H143,2)</f>
        <v>54.62</v>
      </c>
    </row>
    <row r="144" spans="1:10" customFormat="1" ht="15.75" x14ac:dyDescent="0.2">
      <c r="A144" s="19"/>
      <c r="B144" s="232" t="s">
        <v>138</v>
      </c>
      <c r="C144" s="232"/>
      <c r="D144" s="232"/>
      <c r="E144" s="232"/>
      <c r="F144" s="232"/>
      <c r="G144" s="232"/>
      <c r="H144" s="75">
        <v>6.4999999999999997E-3</v>
      </c>
      <c r="I144" s="65">
        <f>ROUND(($I$140/(1-$H$152))*H144,2)</f>
        <v>11.84</v>
      </c>
    </row>
    <row r="145" spans="1:13" customFormat="1" ht="15.75" x14ac:dyDescent="0.2">
      <c r="A145" s="19"/>
      <c r="B145" s="233" t="s">
        <v>139</v>
      </c>
      <c r="C145" s="233"/>
      <c r="D145" s="233"/>
      <c r="E145" s="233"/>
      <c r="F145" s="233"/>
      <c r="G145" s="233"/>
      <c r="H145" s="76" t="s">
        <v>7</v>
      </c>
      <c r="I145" s="45" t="s">
        <v>7</v>
      </c>
    </row>
    <row r="146" spans="1:13" customFormat="1" ht="15.75" x14ac:dyDescent="0.2">
      <c r="A146" s="19"/>
      <c r="B146" s="233" t="s">
        <v>140</v>
      </c>
      <c r="C146" s="233"/>
      <c r="D146" s="233"/>
      <c r="E146" s="233"/>
      <c r="F146" s="233"/>
      <c r="G146" s="233"/>
      <c r="H146" s="76" t="s">
        <v>7</v>
      </c>
      <c r="I146" s="45" t="s">
        <v>7</v>
      </c>
    </row>
    <row r="147" spans="1:13" customFormat="1" x14ac:dyDescent="0.2">
      <c r="A147" s="19"/>
      <c r="B147" s="234" t="s">
        <v>141</v>
      </c>
      <c r="C147" s="234"/>
      <c r="D147" s="234"/>
      <c r="E147" s="234"/>
      <c r="F147" s="234"/>
      <c r="G147" s="234"/>
      <c r="H147" s="76" t="s">
        <v>7</v>
      </c>
      <c r="I147" s="45" t="s">
        <v>7</v>
      </c>
    </row>
    <row r="148" spans="1:13" customFormat="1" ht="15.75" x14ac:dyDescent="0.2">
      <c r="A148" s="19"/>
      <c r="B148" s="235" t="s">
        <v>142</v>
      </c>
      <c r="C148" s="235"/>
      <c r="D148" s="235"/>
      <c r="E148" s="235"/>
      <c r="F148" s="235"/>
      <c r="G148" s="235"/>
      <c r="H148" s="76" t="s">
        <v>7</v>
      </c>
      <c r="I148" s="45" t="s">
        <v>7</v>
      </c>
    </row>
    <row r="149" spans="1:13" customFormat="1" ht="15.75" x14ac:dyDescent="0.2">
      <c r="A149" s="19"/>
      <c r="B149" s="232" t="s">
        <v>143</v>
      </c>
      <c r="C149" s="232"/>
      <c r="D149" s="232"/>
      <c r="E149" s="232"/>
      <c r="F149" s="232"/>
      <c r="G149" s="232"/>
      <c r="H149" s="75">
        <v>0.03</v>
      </c>
      <c r="I149" s="65">
        <f>ROUND(($I$140/(1-$H$152))*H149,2)</f>
        <v>54.62</v>
      </c>
    </row>
    <row r="150" spans="1:13" customFormat="1" x14ac:dyDescent="0.2">
      <c r="A150" s="228" t="s">
        <v>43</v>
      </c>
      <c r="B150" s="228"/>
      <c r="C150" s="228"/>
      <c r="D150" s="228"/>
      <c r="E150" s="228"/>
      <c r="F150" s="228"/>
      <c r="G150" s="228"/>
      <c r="H150" s="228"/>
      <c r="I150" s="38">
        <f>I137+I139+I143+I144+I149</f>
        <v>319.24</v>
      </c>
    </row>
    <row r="151" spans="1:13" customFormat="1" x14ac:dyDescent="0.2">
      <c r="A151" s="219"/>
      <c r="B151" s="219"/>
      <c r="C151" s="219"/>
      <c r="D151" s="219"/>
      <c r="E151" s="219"/>
      <c r="F151" s="219"/>
      <c r="G151" s="219"/>
      <c r="H151" s="219"/>
      <c r="I151" s="219"/>
    </row>
    <row r="152" spans="1:13" customFormat="1" x14ac:dyDescent="0.2">
      <c r="A152" s="229" t="s">
        <v>144</v>
      </c>
      <c r="B152" s="229"/>
      <c r="C152" s="229"/>
      <c r="D152" s="229"/>
      <c r="E152" s="229"/>
      <c r="F152" s="229"/>
      <c r="G152" s="229"/>
      <c r="H152" s="77">
        <f>SUM(H143:H149)</f>
        <v>6.6500000000000004E-2</v>
      </c>
      <c r="I152" s="78">
        <f>SUM(I143:I149)</f>
        <v>121.07999999999998</v>
      </c>
    </row>
    <row r="153" spans="1:13" customFormat="1" x14ac:dyDescent="0.2">
      <c r="A153" s="230" t="s">
        <v>145</v>
      </c>
      <c r="B153" s="230"/>
      <c r="C153" s="231" t="s">
        <v>146</v>
      </c>
      <c r="D153" s="231"/>
      <c r="E153" s="231"/>
      <c r="F153" s="231"/>
      <c r="G153" s="231"/>
      <c r="H153" s="231"/>
      <c r="I153" s="231"/>
    </row>
    <row r="154" spans="1:13" customFormat="1" x14ac:dyDescent="0.2">
      <c r="A154" s="230"/>
      <c r="B154" s="230"/>
      <c r="C154" s="231" t="s">
        <v>147</v>
      </c>
      <c r="D154" s="231"/>
      <c r="E154" s="231"/>
      <c r="F154" s="231"/>
      <c r="G154" s="231"/>
      <c r="H154" s="231"/>
      <c r="I154" s="231"/>
    </row>
    <row r="155" spans="1:13" customFormat="1" x14ac:dyDescent="0.2">
      <c r="A155" s="230"/>
      <c r="B155" s="230"/>
      <c r="C155" s="231" t="s">
        <v>148</v>
      </c>
      <c r="D155" s="231"/>
      <c r="E155" s="231"/>
      <c r="F155" s="231"/>
      <c r="G155" s="231"/>
      <c r="H155" s="231"/>
      <c r="I155" s="231"/>
    </row>
    <row r="156" spans="1:1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</row>
    <row r="157" spans="1:13" customFormat="1" ht="42.75" customHeight="1" x14ac:dyDescent="0.2">
      <c r="A157" s="225" t="s">
        <v>149</v>
      </c>
      <c r="B157" s="225"/>
      <c r="C157" s="225"/>
      <c r="D157" s="225"/>
      <c r="E157" s="225"/>
      <c r="F157" s="225"/>
      <c r="G157" s="225"/>
      <c r="H157" s="225"/>
      <c r="I157" s="225"/>
    </row>
    <row r="158" spans="1:13" customFormat="1" x14ac:dyDescent="0.2">
      <c r="A158" s="219"/>
      <c r="B158" s="219"/>
      <c r="C158" s="219"/>
      <c r="D158" s="219"/>
      <c r="E158" s="219"/>
      <c r="F158" s="219"/>
      <c r="G158" s="219"/>
      <c r="H158" s="219"/>
      <c r="I158" s="219"/>
    </row>
    <row r="159" spans="1:13" customFormat="1" ht="15.75" x14ac:dyDescent="0.2">
      <c r="A159" s="226" t="s">
        <v>150</v>
      </c>
      <c r="B159" s="226"/>
      <c r="C159" s="226"/>
      <c r="D159" s="226"/>
      <c r="E159" s="226"/>
      <c r="F159" s="226"/>
      <c r="G159" s="226"/>
      <c r="H159" s="226"/>
      <c r="I159" s="226"/>
      <c r="J159" s="6"/>
      <c r="K159" s="6"/>
      <c r="L159" s="6"/>
      <c r="M159" s="6"/>
    </row>
    <row r="160" spans="1:13" customFormat="1" ht="15" x14ac:dyDescent="0.2">
      <c r="A160" s="227" t="s">
        <v>151</v>
      </c>
      <c r="B160" s="227"/>
      <c r="C160" s="227"/>
      <c r="D160" s="227"/>
      <c r="E160" s="227"/>
      <c r="F160" s="227"/>
      <c r="G160" s="227"/>
      <c r="H160" s="227"/>
      <c r="I160" s="4" t="s">
        <v>49</v>
      </c>
      <c r="J160" s="6"/>
      <c r="K160" s="6"/>
      <c r="L160" s="6"/>
      <c r="M160" s="6"/>
    </row>
    <row r="161" spans="1:13" customFormat="1" x14ac:dyDescent="0.2">
      <c r="A161" s="79" t="s">
        <v>5</v>
      </c>
      <c r="B161" s="222" t="s">
        <v>152</v>
      </c>
      <c r="C161" s="222"/>
      <c r="D161" s="222"/>
      <c r="E161" s="222"/>
      <c r="F161" s="222"/>
      <c r="G161" s="222"/>
      <c r="H161" s="222"/>
      <c r="I161" s="80">
        <f>I32</f>
        <v>588.19472727272728</v>
      </c>
      <c r="J161" s="6"/>
      <c r="K161" s="81"/>
      <c r="L161" s="6"/>
      <c r="M161" s="6"/>
    </row>
    <row r="162" spans="1:13" customFormat="1" x14ac:dyDescent="0.2">
      <c r="A162" s="79" t="s">
        <v>8</v>
      </c>
      <c r="B162" s="222" t="s">
        <v>45</v>
      </c>
      <c r="C162" s="222"/>
      <c r="D162" s="222"/>
      <c r="E162" s="222"/>
      <c r="F162" s="222"/>
      <c r="G162" s="222"/>
      <c r="H162" s="222"/>
      <c r="I162" s="54">
        <f>I83</f>
        <v>779.37880000000007</v>
      </c>
      <c r="J162" s="6"/>
      <c r="K162" s="6"/>
      <c r="L162" s="6"/>
      <c r="M162" s="6"/>
    </row>
    <row r="163" spans="1:13" customFormat="1" x14ac:dyDescent="0.2">
      <c r="A163" s="79" t="s">
        <v>11</v>
      </c>
      <c r="B163" s="222" t="s">
        <v>153</v>
      </c>
      <c r="C163" s="222"/>
      <c r="D163" s="222"/>
      <c r="E163" s="222"/>
      <c r="F163" s="222"/>
      <c r="G163" s="222"/>
      <c r="H163" s="222"/>
      <c r="I163" s="54">
        <f>I92</f>
        <v>40.31</v>
      </c>
      <c r="J163" s="6"/>
      <c r="K163" s="6"/>
      <c r="L163" s="6"/>
      <c r="M163" s="6"/>
    </row>
    <row r="164" spans="1:13" customFormat="1" x14ac:dyDescent="0.2">
      <c r="A164" s="79" t="s">
        <v>14</v>
      </c>
      <c r="B164" s="222" t="s">
        <v>154</v>
      </c>
      <c r="C164" s="222"/>
      <c r="D164" s="222"/>
      <c r="E164" s="222"/>
      <c r="F164" s="222"/>
      <c r="G164" s="222"/>
      <c r="H164" s="222"/>
      <c r="I164" s="54">
        <f>I122</f>
        <v>82.602060606060604</v>
      </c>
      <c r="J164" s="6"/>
      <c r="K164" s="6"/>
      <c r="L164" s="6"/>
      <c r="M164" s="6"/>
    </row>
    <row r="165" spans="1:13" customFormat="1" x14ac:dyDescent="0.2">
      <c r="A165" s="79" t="s">
        <v>16</v>
      </c>
      <c r="B165" s="222" t="s">
        <v>155</v>
      </c>
      <c r="C165" s="222"/>
      <c r="D165" s="222"/>
      <c r="E165" s="222"/>
      <c r="F165" s="222"/>
      <c r="G165" s="222"/>
      <c r="H165" s="222"/>
      <c r="I165" s="54">
        <f>I130</f>
        <v>11.066666666666666</v>
      </c>
      <c r="J165" s="6"/>
      <c r="K165" s="6"/>
      <c r="L165" s="6"/>
      <c r="M165" s="6"/>
    </row>
    <row r="166" spans="1:13" customFormat="1" x14ac:dyDescent="0.2">
      <c r="A166" s="217" t="s">
        <v>156</v>
      </c>
      <c r="B166" s="217"/>
      <c r="C166" s="217"/>
      <c r="D166" s="217"/>
      <c r="E166" s="217"/>
      <c r="F166" s="217"/>
      <c r="G166" s="217"/>
      <c r="H166" s="217"/>
      <c r="I166" s="57">
        <f>SUM(I161:I165)</f>
        <v>1501.5522545454546</v>
      </c>
      <c r="J166" s="6"/>
      <c r="K166" s="6"/>
      <c r="L166" s="6"/>
      <c r="M166" s="6"/>
    </row>
    <row r="167" spans="1:13" customFormat="1" x14ac:dyDescent="0.2">
      <c r="A167" s="82" t="s">
        <v>65</v>
      </c>
      <c r="B167" s="223" t="s">
        <v>157</v>
      </c>
      <c r="C167" s="223"/>
      <c r="D167" s="223"/>
      <c r="E167" s="223"/>
      <c r="F167" s="223"/>
      <c r="G167" s="223"/>
      <c r="H167" s="223"/>
      <c r="I167" s="54">
        <f>I150</f>
        <v>319.24</v>
      </c>
      <c r="J167" s="6"/>
      <c r="K167" s="6"/>
      <c r="L167" s="6"/>
      <c r="M167" s="6"/>
    </row>
    <row r="168" spans="1:13" customFormat="1" x14ac:dyDescent="0.2">
      <c r="A168" s="217" t="s">
        <v>158</v>
      </c>
      <c r="B168" s="217"/>
      <c r="C168" s="217"/>
      <c r="D168" s="217"/>
      <c r="E168" s="217"/>
      <c r="F168" s="217"/>
      <c r="G168" s="217"/>
      <c r="H168" s="217"/>
      <c r="I168" s="57">
        <f>SUM(I166:I167)</f>
        <v>1820.7922545454546</v>
      </c>
      <c r="J168" s="6"/>
      <c r="K168" s="6"/>
      <c r="L168" s="6"/>
      <c r="M168" s="6"/>
    </row>
    <row r="169" spans="1:13" customFormat="1" x14ac:dyDescent="0.2">
      <c r="A169" s="83"/>
      <c r="B169" s="83"/>
      <c r="C169" s="83"/>
      <c r="D169" s="83"/>
      <c r="E169" s="83"/>
      <c r="F169" s="83"/>
      <c r="G169" s="83"/>
      <c r="H169" s="84"/>
      <c r="I169" s="85"/>
      <c r="J169" s="6"/>
      <c r="K169" s="86"/>
      <c r="L169" s="7"/>
      <c r="M169" s="87"/>
    </row>
    <row r="170" spans="1:13" customFormat="1" x14ac:dyDescent="0.2">
      <c r="A170" s="218"/>
      <c r="B170" s="218"/>
      <c r="C170" s="218"/>
      <c r="D170" s="218"/>
      <c r="E170" s="218"/>
      <c r="F170" s="218"/>
      <c r="G170" s="218"/>
      <c r="H170" s="218"/>
      <c r="I170" s="218"/>
      <c r="J170" s="7"/>
      <c r="K170" s="6"/>
      <c r="L170" s="6"/>
      <c r="M170" s="6"/>
    </row>
    <row r="171" spans="1:13" customFormat="1" x14ac:dyDescent="0.2">
      <c r="A171" s="219"/>
      <c r="B171" s="219"/>
      <c r="C171" s="219"/>
      <c r="D171" s="219"/>
      <c r="E171" s="219"/>
      <c r="F171" s="219"/>
      <c r="G171" s="219"/>
      <c r="H171" s="219"/>
      <c r="I171" s="219"/>
      <c r="J171" s="6"/>
      <c r="K171" s="6"/>
      <c r="L171" s="6"/>
      <c r="M171" s="6"/>
    </row>
    <row r="172" spans="1:13" customFormat="1" ht="15" x14ac:dyDescent="0.2">
      <c r="A172" s="215" t="s">
        <v>159</v>
      </c>
      <c r="B172" s="215"/>
      <c r="C172" s="215"/>
      <c r="D172" s="215"/>
      <c r="E172" s="215"/>
      <c r="F172" s="215"/>
      <c r="G172" s="215"/>
      <c r="H172" s="215"/>
      <c r="I172" s="215"/>
      <c r="J172" s="6"/>
      <c r="K172" s="6"/>
      <c r="L172" s="6"/>
      <c r="M172" s="6"/>
    </row>
    <row r="173" spans="1:13" customFormat="1" ht="57" customHeight="1" x14ac:dyDescent="0.2">
      <c r="A173" s="220" t="s">
        <v>160</v>
      </c>
      <c r="B173" s="220"/>
      <c r="C173" s="221" t="s">
        <v>161</v>
      </c>
      <c r="D173" s="221"/>
      <c r="E173" s="89" t="s">
        <v>162</v>
      </c>
      <c r="F173" s="221" t="s">
        <v>163</v>
      </c>
      <c r="G173" s="221"/>
      <c r="H173" s="88" t="s">
        <v>164</v>
      </c>
      <c r="I173" s="88" t="s">
        <v>165</v>
      </c>
      <c r="J173" s="6"/>
      <c r="K173" s="6"/>
      <c r="L173" s="6"/>
      <c r="M173" s="6"/>
    </row>
    <row r="174" spans="1:13" customFormat="1" x14ac:dyDescent="0.2">
      <c r="A174" s="213" t="s">
        <v>185</v>
      </c>
      <c r="B174" s="213"/>
      <c r="C174" s="214">
        <f>I168</f>
        <v>1820.7922545454546</v>
      </c>
      <c r="D174" s="214"/>
      <c r="E174" s="91">
        <v>1</v>
      </c>
      <c r="F174" s="214">
        <f>C174*E174</f>
        <v>1820.7922545454546</v>
      </c>
      <c r="G174" s="214"/>
      <c r="H174" s="92">
        <v>1</v>
      </c>
      <c r="I174" s="90">
        <f>F174*H174</f>
        <v>1820.7922545454546</v>
      </c>
      <c r="J174" s="6"/>
      <c r="K174" s="6"/>
      <c r="L174" s="6"/>
      <c r="M174" s="6"/>
    </row>
    <row r="175" spans="1:13" customFormat="1" x14ac:dyDescent="0.2">
      <c r="A175" s="212"/>
      <c r="B175" s="212"/>
      <c r="C175" s="212"/>
      <c r="D175" s="212"/>
      <c r="E175" s="212"/>
      <c r="F175" s="212"/>
      <c r="G175" s="212"/>
      <c r="H175" s="212"/>
      <c r="I175" s="93"/>
      <c r="J175" s="6"/>
      <c r="K175" s="6"/>
    </row>
    <row r="176" spans="1:13" customFormat="1" ht="15" x14ac:dyDescent="0.2">
      <c r="A176" s="215" t="s">
        <v>167</v>
      </c>
      <c r="B176" s="215"/>
      <c r="C176" s="215"/>
      <c r="D176" s="215"/>
      <c r="E176" s="215"/>
      <c r="F176" s="215"/>
      <c r="G176" s="215"/>
      <c r="H176" s="215"/>
      <c r="I176" s="215"/>
      <c r="J176" s="6"/>
      <c r="K176" s="6"/>
    </row>
    <row r="177" spans="1:11" customFormat="1" ht="15.75" x14ac:dyDescent="0.2">
      <c r="A177" s="216" t="s">
        <v>168</v>
      </c>
      <c r="B177" s="216"/>
      <c r="C177" s="216"/>
      <c r="D177" s="216"/>
      <c r="E177" s="216"/>
      <c r="F177" s="216"/>
      <c r="G177" s="216"/>
      <c r="H177" s="216"/>
      <c r="I177" s="216"/>
      <c r="J177" s="6"/>
      <c r="K177" s="6"/>
    </row>
    <row r="178" spans="1:11" customFormat="1" ht="15" x14ac:dyDescent="0.2">
      <c r="A178" s="210" t="s">
        <v>169</v>
      </c>
      <c r="B178" s="210"/>
      <c r="C178" s="210"/>
      <c r="D178" s="210"/>
      <c r="E178" s="210"/>
      <c r="F178" s="210"/>
      <c r="G178" s="210"/>
      <c r="H178" s="210"/>
      <c r="I178" s="94" t="s">
        <v>49</v>
      </c>
      <c r="J178" s="6"/>
      <c r="K178" s="6"/>
    </row>
    <row r="179" spans="1:11" customFormat="1" ht="15" x14ac:dyDescent="0.2">
      <c r="A179" s="95" t="s">
        <v>5</v>
      </c>
      <c r="B179" s="211" t="s">
        <v>170</v>
      </c>
      <c r="C179" s="211"/>
      <c r="D179" s="211"/>
      <c r="E179" s="211"/>
      <c r="F179" s="211"/>
      <c r="G179" s="211"/>
      <c r="H179" s="211"/>
      <c r="I179" s="96">
        <f>C174</f>
        <v>1820.7922545454546</v>
      </c>
      <c r="J179" s="6"/>
      <c r="K179" s="6"/>
    </row>
    <row r="180" spans="1:11" customFormat="1" ht="15" x14ac:dyDescent="0.2">
      <c r="A180" s="95" t="s">
        <v>8</v>
      </c>
      <c r="B180" s="211" t="s">
        <v>171</v>
      </c>
      <c r="C180" s="211"/>
      <c r="D180" s="211"/>
      <c r="E180" s="211"/>
      <c r="F180" s="211"/>
      <c r="G180" s="211"/>
      <c r="H180" s="211"/>
      <c r="I180" s="96">
        <f>C174*H174</f>
        <v>1820.7922545454546</v>
      </c>
      <c r="J180" s="6"/>
      <c r="K180" s="6"/>
    </row>
    <row r="181" spans="1:11" customFormat="1" ht="15" x14ac:dyDescent="0.2">
      <c r="A181" s="95" t="s">
        <v>11</v>
      </c>
      <c r="B181" s="211" t="s">
        <v>15</v>
      </c>
      <c r="C181" s="211"/>
      <c r="D181" s="211"/>
      <c r="E181" s="211"/>
      <c r="F181" s="211"/>
      <c r="G181" s="211"/>
      <c r="H181" s="211"/>
      <c r="I181" s="97" t="s">
        <v>273</v>
      </c>
      <c r="J181" s="159">
        <f>I174*12</f>
        <v>21849.507054545455</v>
      </c>
      <c r="K181" s="6"/>
    </row>
    <row r="182" spans="1:11" customFormat="1" ht="15" x14ac:dyDescent="0.2">
      <c r="A182" s="95" t="s">
        <v>14</v>
      </c>
      <c r="B182" s="211" t="s">
        <v>172</v>
      </c>
      <c r="C182" s="211"/>
      <c r="D182" s="211"/>
      <c r="E182" s="211"/>
      <c r="F182" s="211"/>
      <c r="G182" s="211"/>
      <c r="H182" s="211"/>
      <c r="I182" s="96">
        <f>(I180*8)+(I180/30*15)</f>
        <v>15476.734163636364</v>
      </c>
      <c r="J182" s="6"/>
      <c r="K182" s="99"/>
    </row>
    <row r="183" spans="1:11" customFormat="1" x14ac:dyDescent="0.2">
      <c r="A183" s="212"/>
      <c r="B183" s="212"/>
      <c r="C183" s="212"/>
      <c r="D183" s="212"/>
      <c r="E183" s="212"/>
      <c r="F183" s="212"/>
      <c r="G183" s="212"/>
      <c r="H183" s="212"/>
      <c r="I183" s="212"/>
      <c r="J183" s="6"/>
      <c r="K183" s="6"/>
    </row>
    <row r="184" spans="1:11" customFormat="1" x14ac:dyDescent="0.2">
      <c r="A184" s="100"/>
      <c r="B184" s="100"/>
      <c r="C184" s="100"/>
      <c r="D184" s="100"/>
      <c r="E184" s="100"/>
      <c r="F184" s="100"/>
      <c r="G184" s="100"/>
      <c r="H184" s="100"/>
      <c r="I184" s="101"/>
      <c r="J184" s="6"/>
      <c r="K184" s="6"/>
    </row>
    <row r="185" spans="1:11" customFormat="1" x14ac:dyDescent="0.2">
      <c r="A185" s="209" t="s">
        <v>286</v>
      </c>
      <c r="B185" s="209"/>
      <c r="C185" s="209"/>
      <c r="D185" s="100"/>
      <c r="E185" s="100"/>
      <c r="F185" s="100"/>
      <c r="G185" s="100"/>
      <c r="H185" s="100"/>
      <c r="I185" s="101"/>
      <c r="J185" s="6"/>
      <c r="K185" s="6"/>
    </row>
    <row r="186" spans="1:11" x14ac:dyDescent="0.2">
      <c r="A186" s="209"/>
      <c r="B186" s="209"/>
      <c r="C186" s="209"/>
    </row>
    <row r="187" spans="1:11" x14ac:dyDescent="0.2">
      <c r="A187" s="209"/>
      <c r="B187" s="209"/>
      <c r="C187" s="209"/>
    </row>
    <row r="188" spans="1:11" x14ac:dyDescent="0.2">
      <c r="A188" s="209"/>
      <c r="B188" s="209"/>
      <c r="C188" s="209"/>
    </row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1048397" customFormat="1" x14ac:dyDescent="0.2"/>
    <row r="1048398" customFormat="1" x14ac:dyDescent="0.2"/>
    <row r="1048399" customFormat="1" x14ac:dyDescent="0.2"/>
    <row r="1048400" customFormat="1" x14ac:dyDescent="0.2"/>
  </sheetData>
  <mergeCells count="233">
    <mergeCell ref="A6:I6"/>
    <mergeCell ref="A7:I7"/>
    <mergeCell ref="B8:G8"/>
    <mergeCell ref="H8:I8"/>
    <mergeCell ref="B9:G9"/>
    <mergeCell ref="H9:I9"/>
    <mergeCell ref="A1:I1"/>
    <mergeCell ref="A2:I2"/>
    <mergeCell ref="A3:I3"/>
    <mergeCell ref="A4:E4"/>
    <mergeCell ref="F4:I4"/>
    <mergeCell ref="A5:E5"/>
    <mergeCell ref="F5:I5"/>
    <mergeCell ref="A13:I13"/>
    <mergeCell ref="A14:E14"/>
    <mergeCell ref="F14:G14"/>
    <mergeCell ref="H14:I14"/>
    <mergeCell ref="A15:E15"/>
    <mergeCell ref="F15:G15"/>
    <mergeCell ref="H15:I15"/>
    <mergeCell ref="B10:G10"/>
    <mergeCell ref="H10:I10"/>
    <mergeCell ref="B11:G11"/>
    <mergeCell ref="H11:I11"/>
    <mergeCell ref="B12:G12"/>
    <mergeCell ref="H12:I12"/>
    <mergeCell ref="DI19:DP19"/>
    <mergeCell ref="Y19:AF19"/>
    <mergeCell ref="AG19:AN19"/>
    <mergeCell ref="AO19:AV19"/>
    <mergeCell ref="AW19:BD19"/>
    <mergeCell ref="BE19:BL19"/>
    <mergeCell ref="BM19:BT19"/>
    <mergeCell ref="A16:I16"/>
    <mergeCell ref="A17:I17"/>
    <mergeCell ref="A18:I18"/>
    <mergeCell ref="A19:I19"/>
    <mergeCell ref="J19:P19"/>
    <mergeCell ref="Q19:X19"/>
    <mergeCell ref="HI19:HP19"/>
    <mergeCell ref="HQ19:HX19"/>
    <mergeCell ref="HY19:IF19"/>
    <mergeCell ref="IG19:IN19"/>
    <mergeCell ref="IO19:IV19"/>
    <mergeCell ref="B20:G20"/>
    <mergeCell ref="H20:I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B24:G24"/>
    <mergeCell ref="H24:I24"/>
    <mergeCell ref="A25:I25"/>
    <mergeCell ref="A26:I26"/>
    <mergeCell ref="A27:I27"/>
    <mergeCell ref="A28:I28"/>
    <mergeCell ref="B21:G21"/>
    <mergeCell ref="H21:I21"/>
    <mergeCell ref="B22:G22"/>
    <mergeCell ref="H22:I22"/>
    <mergeCell ref="B23:G23"/>
    <mergeCell ref="H23:I23"/>
    <mergeCell ref="A35:I35"/>
    <mergeCell ref="A36:I36"/>
    <mergeCell ref="B37:H37"/>
    <mergeCell ref="B38:G38"/>
    <mergeCell ref="B39:G39"/>
    <mergeCell ref="A40:H40"/>
    <mergeCell ref="B29:G29"/>
    <mergeCell ref="B30:H30"/>
    <mergeCell ref="B31:G31"/>
    <mergeCell ref="A32:H32"/>
    <mergeCell ref="A33:I33"/>
    <mergeCell ref="A34:I34"/>
    <mergeCell ref="B47:G47"/>
    <mergeCell ref="B48:G48"/>
    <mergeCell ref="B49:C49"/>
    <mergeCell ref="B50:G50"/>
    <mergeCell ref="B51:G51"/>
    <mergeCell ref="B52:G52"/>
    <mergeCell ref="B41:H41"/>
    <mergeCell ref="A42:G42"/>
    <mergeCell ref="A43:I43"/>
    <mergeCell ref="A44:I44"/>
    <mergeCell ref="A45:I45"/>
    <mergeCell ref="B46:G46"/>
    <mergeCell ref="B60:H60"/>
    <mergeCell ref="B61:H61"/>
    <mergeCell ref="B62:G62"/>
    <mergeCell ref="B63:G63"/>
    <mergeCell ref="B64:G64"/>
    <mergeCell ref="B65:G65"/>
    <mergeCell ref="B53:G53"/>
    <mergeCell ref="B54:G54"/>
    <mergeCell ref="A55:G55"/>
    <mergeCell ref="A57:I57"/>
    <mergeCell ref="A58:I58"/>
    <mergeCell ref="A59:I59"/>
    <mergeCell ref="B72:H72"/>
    <mergeCell ref="B73:H73"/>
    <mergeCell ref="B74:H74"/>
    <mergeCell ref="A75:I75"/>
    <mergeCell ref="A76:I76"/>
    <mergeCell ref="A77:I77"/>
    <mergeCell ref="B66:H66"/>
    <mergeCell ref="B67:G67"/>
    <mergeCell ref="B68:G68"/>
    <mergeCell ref="B69:G69"/>
    <mergeCell ref="B70:H70"/>
    <mergeCell ref="B71:H71"/>
    <mergeCell ref="A84:I84"/>
    <mergeCell ref="A85:I85"/>
    <mergeCell ref="B86:H86"/>
    <mergeCell ref="B87:H87"/>
    <mergeCell ref="B88:H88"/>
    <mergeCell ref="B89:H89"/>
    <mergeCell ref="A78:I78"/>
    <mergeCell ref="B79:H79"/>
    <mergeCell ref="B80:H80"/>
    <mergeCell ref="B81:H81"/>
    <mergeCell ref="B82:H82"/>
    <mergeCell ref="A83:H83"/>
    <mergeCell ref="A96:H96"/>
    <mergeCell ref="A97:I97"/>
    <mergeCell ref="B98:H98"/>
    <mergeCell ref="B99:H99"/>
    <mergeCell ref="B100:H100"/>
    <mergeCell ref="B101:H101"/>
    <mergeCell ref="B90:H90"/>
    <mergeCell ref="B91:G91"/>
    <mergeCell ref="A92:H92"/>
    <mergeCell ref="A93:I93"/>
    <mergeCell ref="A94:I94"/>
    <mergeCell ref="A95:I95"/>
    <mergeCell ref="A108:I108"/>
    <mergeCell ref="A109:I109"/>
    <mergeCell ref="B110:H110"/>
    <mergeCell ref="B111:H111"/>
    <mergeCell ref="A112:H112"/>
    <mergeCell ref="B113:H113"/>
    <mergeCell ref="B102:H102"/>
    <mergeCell ref="B103:H103"/>
    <mergeCell ref="B104:H104"/>
    <mergeCell ref="A105:H105"/>
    <mergeCell ref="B106:H106"/>
    <mergeCell ref="A107:H107"/>
    <mergeCell ref="B120:H120"/>
    <mergeCell ref="B121:H121"/>
    <mergeCell ref="A122:H122"/>
    <mergeCell ref="A123:I123"/>
    <mergeCell ref="A124:I124"/>
    <mergeCell ref="B125:H125"/>
    <mergeCell ref="A114:H114"/>
    <mergeCell ref="A115:I115"/>
    <mergeCell ref="A116:I116"/>
    <mergeCell ref="A117:I117"/>
    <mergeCell ref="A118:I118"/>
    <mergeCell ref="B119:H119"/>
    <mergeCell ref="A132:I132"/>
    <mergeCell ref="A134:I134"/>
    <mergeCell ref="B135:G135"/>
    <mergeCell ref="A136:G136"/>
    <mergeCell ref="B137:G137"/>
    <mergeCell ref="A138:G138"/>
    <mergeCell ref="B126:H126"/>
    <mergeCell ref="B127:H127"/>
    <mergeCell ref="B128:H128"/>
    <mergeCell ref="B129:H129"/>
    <mergeCell ref="A130:H130"/>
    <mergeCell ref="A131:I131"/>
    <mergeCell ref="B145:G145"/>
    <mergeCell ref="B146:G146"/>
    <mergeCell ref="B147:G147"/>
    <mergeCell ref="B148:G148"/>
    <mergeCell ref="B149:G149"/>
    <mergeCell ref="A150:H150"/>
    <mergeCell ref="B139:G139"/>
    <mergeCell ref="A140:G140"/>
    <mergeCell ref="B141:G141"/>
    <mergeCell ref="B142:G142"/>
    <mergeCell ref="B143:G143"/>
    <mergeCell ref="B144:G144"/>
    <mergeCell ref="A156:I156"/>
    <mergeCell ref="A157:I157"/>
    <mergeCell ref="A158:I158"/>
    <mergeCell ref="A159:I159"/>
    <mergeCell ref="A160:H160"/>
    <mergeCell ref="B161:H161"/>
    <mergeCell ref="A151:I151"/>
    <mergeCell ref="A152:G152"/>
    <mergeCell ref="A153:B155"/>
    <mergeCell ref="C153:I153"/>
    <mergeCell ref="C154:I154"/>
    <mergeCell ref="C155:I155"/>
    <mergeCell ref="A168:H168"/>
    <mergeCell ref="A170:I170"/>
    <mergeCell ref="A171:I171"/>
    <mergeCell ref="A172:I172"/>
    <mergeCell ref="A173:B173"/>
    <mergeCell ref="C173:D173"/>
    <mergeCell ref="F173:G173"/>
    <mergeCell ref="B162:H162"/>
    <mergeCell ref="B163:H163"/>
    <mergeCell ref="B164:H164"/>
    <mergeCell ref="B165:H165"/>
    <mergeCell ref="A166:H166"/>
    <mergeCell ref="B167:H167"/>
    <mergeCell ref="A185:C188"/>
    <mergeCell ref="A178:H178"/>
    <mergeCell ref="B179:H179"/>
    <mergeCell ref="B180:H180"/>
    <mergeCell ref="B181:H181"/>
    <mergeCell ref="B182:H182"/>
 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204722" right="0.51181102362204722" top="0.78740157480314965" bottom="0.78740157480314965" header="0.31496062992125984" footer="0.31496062992125984"/>
  <pageSetup paperSize="9" scale="81" fitToWidth="0" fitToHeight="0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19679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15</vt:i4>
      </vt:variant>
    </vt:vector>
  </HeadingPairs>
  <TitlesOfParts>
    <vt:vector size="31" baseType="lpstr">
      <vt:lpstr>Aux__Manutenção_Predial</vt:lpstr>
      <vt:lpstr>Servente_de_Limpeza_40h_</vt:lpstr>
      <vt:lpstr>Servente_de_limpeza_Caxias_12h</vt:lpstr>
      <vt:lpstr>Servente_de_limpeza_P_Fundo_12h</vt:lpstr>
      <vt:lpstr>Servente_de_limpeza_Pelotas_12h</vt:lpstr>
      <vt:lpstr>Sevente_de_limpeza_S_Cruz_-_12h</vt:lpstr>
      <vt:lpstr>Servente_de_limpeza_S_Maria_12h</vt:lpstr>
      <vt:lpstr>Servente_de_limpeza_S_Rosa_12h</vt:lpstr>
      <vt:lpstr>Servente_de_Limpeza_Urug_12h</vt:lpstr>
      <vt:lpstr>Copeiro_</vt:lpstr>
      <vt:lpstr>Motorista_</vt:lpstr>
      <vt:lpstr>Uniformes</vt:lpstr>
      <vt:lpstr>Resumo_</vt:lpstr>
      <vt:lpstr>quadro 2024</vt:lpstr>
      <vt:lpstr>resumo 2024</vt:lpstr>
      <vt:lpstr>resumo 2023</vt:lpstr>
      <vt:lpstr>Aux__Manutenção_Predial!Area_de_impressao</vt:lpstr>
      <vt:lpstr>Copeiro_!Area_de_impressao</vt:lpstr>
      <vt:lpstr>Motorista_!Area_de_impressao</vt:lpstr>
      <vt:lpstr>'quadro 2024'!Area_de_impressao</vt:lpstr>
      <vt:lpstr>'resumo 2023'!Area_de_impressao</vt:lpstr>
      <vt:lpstr>'resumo 2024'!Area_de_impressao</vt:lpstr>
      <vt:lpstr>Resumo_!Area_de_impressao</vt:lpstr>
      <vt:lpstr>Servente_de_Limpeza_40h_!Area_de_impressao</vt:lpstr>
      <vt:lpstr>Servente_de_limpeza_Caxias_12h!Area_de_impressao</vt:lpstr>
      <vt:lpstr>Servente_de_limpeza_P_Fundo_12h!Area_de_impressao</vt:lpstr>
      <vt:lpstr>Servente_de_limpeza_S_Maria_12h!Area_de_impressao</vt:lpstr>
      <vt:lpstr>Servente_de_limpeza_S_Rosa_12h!Area_de_impressao</vt:lpstr>
      <vt:lpstr>Servente_de_Limpeza_Urug_12h!Area_de_impressao</vt:lpstr>
      <vt:lpstr>'Sevente_de_limpeza_S_Cruz_-_12h'!Area_de_impressao</vt:lpstr>
      <vt:lpstr>Uniformes!Area_de_impressao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Raquel de Araújo Cavalheiro</cp:lastModifiedBy>
  <cp:revision>97</cp:revision>
  <cp:lastPrinted>2024-08-14T11:36:28Z</cp:lastPrinted>
  <dcterms:created xsi:type="dcterms:W3CDTF">2020-11-05T19:48:01Z</dcterms:created>
  <dcterms:modified xsi:type="dcterms:W3CDTF">2024-08-14T11:36:56Z</dcterms:modified>
</cp:coreProperties>
</file>